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45" windowWidth="23715" windowHeight="11160"/>
  </bookViews>
  <sheets>
    <sheet name="a1s1" sheetId="1" r:id="rId1"/>
  </sheets>
  <definedNames>
    <definedName name="_xlnm._FilterDatabase" localSheetId="0" hidden="1">a1s1!$A$1:$C$1971</definedName>
  </definedNames>
  <calcPr calcId="0"/>
</workbook>
</file>

<file path=xl/calcChain.xml><?xml version="1.0" encoding="utf-8"?>
<calcChain xmlns="http://schemas.openxmlformats.org/spreadsheetml/2006/main">
  <c r="A444" i="1" l="1"/>
  <c r="A443" i="1"/>
  <c r="A526" i="1"/>
  <c r="A1229" i="1"/>
  <c r="A584" i="1"/>
  <c r="A585" i="1"/>
  <c r="A467" i="1"/>
  <c r="A469" i="1"/>
  <c r="A913" i="1"/>
  <c r="A914" i="1"/>
  <c r="A910" i="1"/>
  <c r="A911" i="1"/>
  <c r="A912" i="1"/>
  <c r="A905" i="1"/>
  <c r="A906" i="1"/>
  <c r="A907" i="1"/>
  <c r="A1231" i="1"/>
  <c r="A709" i="1"/>
  <c r="A710" i="1"/>
  <c r="A468" i="1"/>
  <c r="A1236" i="1"/>
  <c r="A673" i="1"/>
  <c r="A674" i="1"/>
  <c r="A675" i="1"/>
  <c r="A650" i="1"/>
  <c r="A446" i="1"/>
  <c r="A652" i="1"/>
  <c r="A651" i="1"/>
  <c r="A445" i="1"/>
  <c r="A904" i="1"/>
  <c r="A903" i="1"/>
  <c r="A962" i="1"/>
  <c r="A961" i="1"/>
  <c r="A963" i="1"/>
  <c r="A525" i="1"/>
  <c r="A815" i="1"/>
  <c r="A814" i="1"/>
  <c r="A813" i="1"/>
  <c r="A812" i="1"/>
  <c r="A819" i="1"/>
  <c r="A816" i="1"/>
  <c r="A820" i="1"/>
  <c r="A663" i="1"/>
  <c r="A662" i="1"/>
  <c r="A664" i="1"/>
  <c r="A661" i="1"/>
  <c r="A660" i="1"/>
  <c r="A10" i="1"/>
  <c r="A620" i="1"/>
  <c r="A621" i="1"/>
  <c r="A540" i="1"/>
  <c r="A541" i="1"/>
  <c r="A542" i="1"/>
  <c r="A543" i="1"/>
  <c r="A547" i="1"/>
  <c r="A588" i="1"/>
  <c r="A549" i="1"/>
  <c r="A586" i="1"/>
  <c r="A589" i="1"/>
  <c r="A590" i="1"/>
  <c r="A959" i="1"/>
  <c r="A960" i="1"/>
  <c r="A829" i="1"/>
  <c r="A830" i="1"/>
  <c r="A827" i="1"/>
  <c r="A828" i="1"/>
  <c r="A730" i="1"/>
  <c r="A731" i="1"/>
  <c r="A732" i="1"/>
  <c r="A733" i="1"/>
  <c r="A734" i="1"/>
  <c r="A595" i="1"/>
  <c r="A769" i="1"/>
  <c r="A770" i="1"/>
  <c r="A771" i="1"/>
  <c r="A767" i="1"/>
  <c r="A768" i="1"/>
  <c r="A774" i="1"/>
  <c r="A680" i="1"/>
  <c r="A681" i="1"/>
  <c r="A678" i="1"/>
  <c r="A679" i="1"/>
  <c r="A490" i="1"/>
  <c r="A491" i="1"/>
  <c r="A477" i="1"/>
  <c r="A478" i="1"/>
  <c r="A466" i="1"/>
  <c r="A476" i="1"/>
  <c r="A1230" i="1"/>
  <c r="A531" i="1"/>
  <c r="A532" i="1"/>
  <c r="A1228" i="1"/>
  <c r="A927" i="1"/>
  <c r="A926" i="1"/>
  <c r="A925" i="1"/>
  <c r="A530" i="1"/>
  <c r="A930" i="1"/>
  <c r="A929" i="1"/>
  <c r="A928" i="1"/>
  <c r="A706" i="1"/>
  <c r="A858" i="1"/>
  <c r="A857" i="1"/>
  <c r="A839" i="1"/>
  <c r="A831" i="1"/>
  <c r="A834" i="1"/>
  <c r="A836" i="1"/>
  <c r="A835" i="1"/>
  <c r="A838" i="1"/>
  <c r="A837" i="1"/>
  <c r="A682" i="1"/>
  <c r="A514" i="1"/>
  <c r="A494" i="1"/>
  <c r="A603" i="1"/>
  <c r="A474" i="1"/>
  <c r="A473" i="1"/>
  <c r="A518" i="1"/>
  <c r="A517" i="1"/>
  <c r="A472" i="1"/>
  <c r="A471" i="1"/>
  <c r="A918" i="1"/>
  <c r="A919" i="1"/>
  <c r="A920" i="1"/>
  <c r="A921" i="1"/>
  <c r="A922" i="1"/>
  <c r="A720" i="1"/>
  <c r="A867" i="1"/>
  <c r="A868" i="1"/>
  <c r="A864" i="1"/>
  <c r="A865" i="1"/>
  <c r="A866" i="1"/>
  <c r="A859" i="1"/>
  <c r="A860" i="1"/>
  <c r="A861" i="1"/>
  <c r="A513" i="1"/>
  <c r="A142" i="1"/>
  <c r="A523" i="1"/>
  <c r="A493" i="1"/>
  <c r="A492" i="1"/>
  <c r="A519" i="1"/>
  <c r="A450" i="1"/>
  <c r="A451" i="1"/>
  <c r="A452" i="1"/>
  <c r="A453" i="1"/>
  <c r="A454" i="1"/>
  <c r="A455" i="1"/>
  <c r="A506" i="1"/>
  <c r="A869" i="1"/>
  <c r="A515" i="1"/>
  <c r="A516" i="1"/>
  <c r="A554" i="1"/>
  <c r="A555" i="1"/>
  <c r="A140" i="1"/>
  <c r="A686" i="1"/>
  <c r="A685" i="1"/>
  <c r="A688" i="1"/>
  <c r="A687" i="1"/>
  <c r="A689" i="1"/>
  <c r="A449" i="1"/>
  <c r="A649" i="1"/>
  <c r="A484" i="1"/>
  <c r="A483" i="1"/>
  <c r="A447" i="1"/>
  <c r="A448" i="1"/>
  <c r="A607" i="1"/>
  <c r="A608" i="1"/>
  <c r="A15" i="1"/>
  <c r="A524" i="1"/>
  <c r="A824" i="1"/>
  <c r="A822" i="1"/>
  <c r="A823" i="1"/>
  <c r="A670" i="1"/>
  <c r="A669" i="1"/>
  <c r="A667" i="1"/>
  <c r="A668" i="1"/>
  <c r="A665" i="1"/>
  <c r="A666" i="1"/>
  <c r="A782" i="1"/>
  <c r="A783" i="1"/>
  <c r="A456" i="1"/>
  <c r="A485" i="1"/>
  <c r="A486" i="1"/>
  <c r="A487" i="1"/>
  <c r="A488" i="1"/>
  <c r="A489" i="1"/>
  <c r="A610" i="1"/>
  <c r="A609" i="1"/>
  <c r="A458" i="1"/>
  <c r="A457" i="1"/>
  <c r="A512" i="1"/>
  <c r="A510" i="1"/>
  <c r="A511" i="1"/>
  <c r="A556" i="1"/>
  <c r="A557" i="1"/>
  <c r="A558" i="1"/>
  <c r="A724" i="1"/>
  <c r="A723" i="1"/>
  <c r="A726" i="1"/>
  <c r="A725" i="1"/>
  <c r="A849" i="1"/>
  <c r="A844" i="1"/>
  <c r="A846" i="1"/>
  <c r="A843" i="1"/>
  <c r="A842" i="1"/>
  <c r="A779" i="1"/>
  <c r="A776" i="1"/>
  <c r="A775" i="1"/>
  <c r="A778" i="1"/>
  <c r="A777" i="1"/>
  <c r="A9" i="1"/>
  <c r="A428" i="1"/>
  <c r="A427" i="1"/>
  <c r="A426" i="1"/>
  <c r="A627" i="1"/>
  <c r="A628" i="1"/>
  <c r="A629" i="1"/>
  <c r="A482" i="1"/>
  <c r="A479" i="1"/>
  <c r="A481" i="1"/>
  <c r="A480" i="1"/>
  <c r="A606" i="1"/>
  <c r="A573" i="1"/>
  <c r="A574" i="1"/>
  <c r="A575" i="1"/>
  <c r="A597" i="1"/>
  <c r="A598" i="1"/>
  <c r="A599" i="1"/>
  <c r="A600" i="1"/>
  <c r="A601" i="1"/>
  <c r="A642" i="1"/>
  <c r="A872" i="1"/>
  <c r="A873" i="1"/>
  <c r="A874" i="1"/>
  <c r="A875" i="1"/>
  <c r="A876" i="1"/>
  <c r="A560" i="1"/>
  <c r="A559" i="1"/>
  <c r="A565" i="1"/>
  <c r="A561" i="1"/>
  <c r="A562" i="1"/>
  <c r="A563" i="1"/>
  <c r="A564" i="1"/>
  <c r="A852" i="1"/>
  <c r="A853" i="1"/>
  <c r="A850" i="1"/>
  <c r="A851" i="1"/>
  <c r="A854" i="1"/>
  <c r="A655" i="1"/>
  <c r="A694" i="1"/>
  <c r="A695" i="1"/>
  <c r="A696" i="1"/>
  <c r="A692" i="1"/>
  <c r="A693" i="1"/>
  <c r="A431" i="1"/>
  <c r="A429" i="1"/>
  <c r="A430" i="1"/>
  <c r="A8" i="1"/>
  <c r="A625" i="1"/>
  <c r="A624" i="1"/>
  <c r="A626" i="1"/>
  <c r="A522" i="1"/>
  <c r="A591" i="1"/>
  <c r="A648" i="1"/>
  <c r="A520" i="1"/>
  <c r="A521" i="1"/>
  <c r="A821" i="1"/>
  <c r="A882" i="1"/>
  <c r="A881" i="1"/>
  <c r="A884" i="1"/>
  <c r="A883" i="1"/>
  <c r="A879" i="1"/>
  <c r="A880" i="1"/>
  <c r="A636" i="1"/>
  <c r="A635" i="1"/>
  <c r="A507" i="1"/>
  <c r="A508" i="1"/>
  <c r="A509" i="1"/>
  <c r="A1232" i="1"/>
  <c r="A900" i="1"/>
  <c r="A899" i="1"/>
  <c r="A898" i="1"/>
  <c r="A897" i="1"/>
  <c r="A896" i="1"/>
  <c r="A141" i="1"/>
  <c r="A759" i="1"/>
  <c r="A756" i="1"/>
  <c r="A763" i="1"/>
  <c r="A762" i="1"/>
  <c r="A761" i="1"/>
  <c r="A760" i="1"/>
  <c r="A764" i="1"/>
  <c r="A432" i="1"/>
  <c r="A433" i="1"/>
  <c r="A659" i="1"/>
  <c r="A5" i="1"/>
  <c r="A529" i="1"/>
  <c r="A465" i="1"/>
  <c r="A464" i="1"/>
  <c r="A463" i="1"/>
  <c r="A604" i="1"/>
  <c r="A605" i="1"/>
  <c r="A578" i="1"/>
  <c r="A579" i="1"/>
  <c r="A576" i="1"/>
  <c r="A577" i="1"/>
  <c r="A580" i="1"/>
  <c r="A643" i="1"/>
  <c r="A644" i="1"/>
  <c r="A645" i="1"/>
  <c r="A646" i="1"/>
  <c r="A647" i="1"/>
  <c r="A475" i="1"/>
  <c r="A895" i="1"/>
  <c r="A888" i="1"/>
  <c r="A889" i="1"/>
  <c r="A887" i="1"/>
  <c r="A892" i="1"/>
  <c r="A890" i="1"/>
  <c r="A891" i="1"/>
  <c r="A639" i="1"/>
  <c r="A640" i="1"/>
  <c r="A637" i="1"/>
  <c r="A638" i="1"/>
  <c r="A727" i="1"/>
  <c r="A566" i="1"/>
  <c r="A567" i="1"/>
  <c r="A568" i="1"/>
  <c r="A569" i="1"/>
  <c r="A11" i="1"/>
  <c r="A752" i="1"/>
  <c r="A753" i="1"/>
  <c r="A754" i="1"/>
  <c r="A755" i="1"/>
  <c r="A654" i="1"/>
  <c r="A656" i="1"/>
  <c r="A657" i="1"/>
  <c r="A658" i="1"/>
  <c r="A602" i="1"/>
  <c r="A592" i="1"/>
  <c r="A594" i="1"/>
  <c r="A593" i="1"/>
  <c r="A596" i="1"/>
  <c r="A424" i="1"/>
  <c r="A634" i="1"/>
  <c r="A633" i="1"/>
  <c r="A944" i="1"/>
  <c r="A943" i="1"/>
  <c r="A718" i="1"/>
  <c r="A809" i="1"/>
  <c r="A808" i="1"/>
  <c r="A807" i="1"/>
  <c r="A806" i="1"/>
  <c r="A805" i="1"/>
  <c r="A804" i="1"/>
  <c r="A570" i="1"/>
  <c r="A793" i="1"/>
  <c r="A785" i="1"/>
  <c r="A784" i="1"/>
  <c r="A786" i="1"/>
  <c r="A789" i="1"/>
  <c r="A791" i="1"/>
  <c r="A749" i="1"/>
  <c r="A748" i="1"/>
  <c r="A747" i="1"/>
  <c r="A7" i="1"/>
  <c r="A587" i="1"/>
  <c r="A548" i="1"/>
  <c r="A550" i="1"/>
  <c r="A470" i="1"/>
  <c r="A622" i="1"/>
  <c r="A623" i="1"/>
  <c r="A505" i="1"/>
  <c r="A504" i="1"/>
  <c r="A499" i="1"/>
  <c r="A498" i="1"/>
  <c r="A497" i="1"/>
  <c r="A1233" i="1"/>
  <c r="A423" i="1"/>
  <c r="A632" i="1"/>
  <c r="A630" i="1"/>
  <c r="A631" i="1"/>
  <c r="A947" i="1"/>
  <c r="A945" i="1"/>
  <c r="A946" i="1"/>
  <c r="A442" i="1"/>
  <c r="A441" i="1"/>
  <c r="A440" i="1"/>
  <c r="A719" i="1"/>
  <c r="A717" i="1"/>
  <c r="A716" i="1"/>
  <c r="A801" i="1"/>
  <c r="A797" i="1"/>
  <c r="A798" i="1"/>
  <c r="A799" i="1"/>
  <c r="A800" i="1"/>
  <c r="A571" i="1"/>
  <c r="A572" i="1"/>
  <c r="A703" i="1"/>
  <c r="A701" i="1"/>
  <c r="A702" i="1"/>
  <c r="A699" i="1"/>
  <c r="A700" i="1"/>
  <c r="A741" i="1"/>
  <c r="A744" i="1"/>
  <c r="A737" i="1"/>
  <c r="A738" i="1"/>
  <c r="A739" i="1"/>
  <c r="A740" i="1"/>
  <c r="A745" i="1"/>
  <c r="A746" i="1"/>
  <c r="A794" i="1"/>
  <c r="A14" i="1"/>
  <c r="A13" i="1"/>
  <c r="A6" i="1"/>
  <c r="A653" i="1"/>
  <c r="A792" i="1"/>
  <c r="A503" i="1"/>
  <c r="A501" i="1"/>
  <c r="A502" i="1"/>
  <c r="A528" i="1"/>
  <c r="A527" i="1"/>
  <c r="A536" i="1"/>
  <c r="A535" i="1"/>
  <c r="A534" i="1"/>
  <c r="A533" i="1"/>
  <c r="A495" i="1"/>
  <c r="A496" i="1"/>
  <c r="A583" i="1"/>
  <c r="A582" i="1"/>
  <c r="A790" i="1"/>
  <c r="A581" i="1"/>
  <c r="A462" i="1"/>
  <c r="A461" i="1"/>
  <c r="A459" i="1"/>
  <c r="A460" i="1"/>
  <c r="A641" i="1"/>
  <c r="A845" i="1"/>
  <c r="A437" i="1"/>
  <c r="A438" i="1"/>
  <c r="A439" i="1"/>
  <c r="A915" i="1"/>
  <c r="A712" i="1"/>
  <c r="A711" i="1"/>
  <c r="A713" i="1"/>
  <c r="A12" i="1"/>
  <c r="A434" i="1"/>
  <c r="A436" i="1"/>
  <c r="A435" i="1"/>
  <c r="A672" i="1"/>
  <c r="A671" i="1"/>
  <c r="A708" i="1"/>
  <c r="A425" i="1"/>
  <c r="A707" i="1"/>
  <c r="A552" i="1"/>
  <c r="A546" i="1"/>
  <c r="A545" i="1"/>
  <c r="A544" i="1"/>
  <c r="A616" i="1"/>
  <c r="A551" i="1"/>
  <c r="A1227" i="1"/>
  <c r="A1226" i="1"/>
  <c r="A618" i="1"/>
  <c r="A619" i="1"/>
  <c r="A617" i="1"/>
  <c r="A613" i="1"/>
  <c r="A612" i="1"/>
  <c r="A611" i="1"/>
  <c r="A615" i="1"/>
  <c r="A614" i="1"/>
  <c r="A553" i="1"/>
  <c r="A537" i="1"/>
  <c r="A538" i="1"/>
  <c r="A539" i="1"/>
  <c r="A950" i="1"/>
  <c r="A951" i="1"/>
  <c r="A952" i="1"/>
  <c r="A953" i="1"/>
  <c r="A954" i="1"/>
  <c r="A958" i="1"/>
  <c r="A957" i="1"/>
  <c r="A964" i="1"/>
  <c r="A965" i="1"/>
  <c r="A966" i="1"/>
  <c r="A967" i="1"/>
  <c r="A968" i="1"/>
  <c r="A971" i="1"/>
  <c r="A972" i="1"/>
  <c r="A973" i="1"/>
  <c r="A974" i="1"/>
  <c r="A975" i="1"/>
  <c r="A976" i="1"/>
  <c r="A979" i="1"/>
  <c r="A980" i="1"/>
  <c r="A981" i="1"/>
  <c r="A982" i="1"/>
  <c r="A983" i="1"/>
  <c r="A986" i="1"/>
  <c r="A987" i="1"/>
  <c r="A988" i="1"/>
  <c r="A989" i="1"/>
  <c r="A990" i="1"/>
  <c r="A991" i="1"/>
  <c r="A994" i="1"/>
  <c r="A995" i="1"/>
  <c r="A996" i="1"/>
  <c r="A997" i="1"/>
  <c r="A998" i="1"/>
  <c r="A1001" i="1"/>
  <c r="A1002" i="1"/>
  <c r="A1003" i="1"/>
  <c r="A1004" i="1"/>
  <c r="A1005" i="1"/>
  <c r="A1006" i="1"/>
  <c r="A1009" i="1"/>
  <c r="A1010" i="1"/>
  <c r="A1011" i="1"/>
  <c r="A1012" i="1"/>
  <c r="A1013" i="1"/>
  <c r="A1016" i="1"/>
  <c r="A1017" i="1"/>
  <c r="A1018" i="1"/>
  <c r="A1019" i="1"/>
  <c r="A1020" i="1"/>
  <c r="A1023" i="1"/>
  <c r="A1024" i="1"/>
  <c r="A1025" i="1"/>
  <c r="A1026" i="1"/>
  <c r="A1027" i="1"/>
  <c r="A1030" i="1"/>
  <c r="A1031" i="1"/>
  <c r="A1032" i="1"/>
  <c r="A1033" i="1"/>
  <c r="A1034" i="1"/>
  <c r="A969" i="1"/>
  <c r="A970" i="1"/>
  <c r="A977" i="1"/>
  <c r="A978" i="1"/>
  <c r="A984" i="1"/>
  <c r="A985" i="1"/>
  <c r="A992" i="1"/>
  <c r="A993" i="1"/>
  <c r="A999" i="1"/>
  <c r="A1000" i="1"/>
  <c r="A1007" i="1"/>
  <c r="A1008" i="1"/>
  <c r="A1037" i="1"/>
  <c r="A1038" i="1"/>
  <c r="A1039" i="1"/>
  <c r="A1040" i="1"/>
  <c r="A1041" i="1"/>
  <c r="A1042" i="1"/>
  <c r="A1043" i="1"/>
  <c r="A1044" i="1"/>
  <c r="A1045" i="1"/>
  <c r="A676" i="1"/>
  <c r="A677" i="1"/>
  <c r="A683" i="1"/>
  <c r="A684" i="1"/>
  <c r="A690" i="1"/>
  <c r="A691" i="1"/>
  <c r="A697" i="1"/>
  <c r="A698" i="1"/>
  <c r="A704" i="1"/>
  <c r="A705" i="1"/>
  <c r="A714" i="1"/>
  <c r="A715" i="1"/>
  <c r="A721" i="1"/>
  <c r="A722" i="1"/>
  <c r="A728" i="1"/>
  <c r="A729" i="1"/>
  <c r="A735" i="1"/>
  <c r="A736" i="1"/>
  <c r="A742" i="1"/>
  <c r="A743" i="1"/>
  <c r="A750" i="1"/>
  <c r="A751" i="1"/>
  <c r="A757" i="1"/>
  <c r="A758" i="1"/>
  <c r="A765" i="1"/>
  <c r="A766" i="1"/>
  <c r="A772" i="1"/>
  <c r="A773" i="1"/>
  <c r="A780" i="1"/>
  <c r="A781" i="1"/>
  <c r="A787" i="1"/>
  <c r="A788" i="1"/>
  <c r="A795" i="1"/>
  <c r="A796" i="1"/>
  <c r="A802" i="1"/>
  <c r="A803" i="1"/>
  <c r="A810" i="1"/>
  <c r="A811" i="1"/>
  <c r="A817" i="1"/>
  <c r="A818" i="1"/>
  <c r="A825" i="1"/>
  <c r="A826" i="1"/>
  <c r="A832" i="1"/>
  <c r="A833" i="1"/>
  <c r="A840" i="1"/>
  <c r="A841" i="1"/>
  <c r="A847" i="1"/>
  <c r="A848" i="1"/>
  <c r="A855" i="1"/>
  <c r="A856" i="1"/>
  <c r="A862" i="1"/>
  <c r="A863" i="1"/>
  <c r="A870" i="1"/>
  <c r="A871" i="1"/>
  <c r="A877" i="1"/>
  <c r="A878" i="1"/>
  <c r="A885" i="1"/>
  <c r="A886" i="1"/>
  <c r="A893" i="1"/>
  <c r="A894" i="1"/>
  <c r="A901" i="1"/>
  <c r="A902" i="1"/>
  <c r="A908" i="1"/>
  <c r="A909" i="1"/>
  <c r="A916" i="1"/>
  <c r="A917" i="1"/>
  <c r="A923" i="1"/>
  <c r="A924" i="1"/>
  <c r="A931" i="1"/>
  <c r="A932" i="1"/>
  <c r="A938" i="1"/>
  <c r="A939" i="1"/>
  <c r="A948" i="1"/>
  <c r="A949" i="1"/>
  <c r="A955" i="1"/>
  <c r="A956" i="1"/>
  <c r="A1014" i="1"/>
  <c r="A1015" i="1"/>
  <c r="A1021" i="1"/>
  <c r="A1022" i="1"/>
  <c r="A1028" i="1"/>
  <c r="A1029" i="1"/>
  <c r="A1035" i="1"/>
  <c r="A1036" i="1"/>
  <c r="A942" i="1"/>
  <c r="A940" i="1"/>
  <c r="A935" i="1"/>
  <c r="A936" i="1"/>
  <c r="A933" i="1"/>
  <c r="A934" i="1"/>
  <c r="A937" i="1"/>
  <c r="A941" i="1"/>
  <c r="A500" i="1"/>
  <c r="A16" i="1"/>
  <c r="A17" i="1"/>
  <c r="A18" i="1"/>
  <c r="A19" i="1"/>
  <c r="A33" i="1"/>
  <c r="A34" i="1"/>
  <c r="A143" i="1"/>
  <c r="A144" i="1"/>
  <c r="A145" i="1"/>
  <c r="A146" i="1"/>
  <c r="A1234" i="1"/>
  <c r="A123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</calcChain>
</file>

<file path=xl/sharedStrings.xml><?xml version="1.0" encoding="utf-8"?>
<sst xmlns="http://schemas.openxmlformats.org/spreadsheetml/2006/main" count="3263" uniqueCount="3099">
  <si>
    <t>Part #</t>
  </si>
  <si>
    <t>Description</t>
  </si>
  <si>
    <t>List price</t>
  </si>
  <si>
    <t>2 Year Extended Warranty, Advanced Exchange</t>
  </si>
  <si>
    <t>1 Year Extended Warranty, Advanced Exchange</t>
  </si>
  <si>
    <t>2 Year Onsite Repair Extended Warranty, Next Business Day</t>
  </si>
  <si>
    <t>Lexmark CX510dthe</t>
  </si>
  <si>
    <t>C950 4 Year Onsite Service, Next Business Day</t>
  </si>
  <si>
    <t>C950 1-Year Onsite Service Renewal, Next Business Day</t>
  </si>
  <si>
    <t>1 Year Extended Warranty Onsite Repair, Next Business Day</t>
  </si>
  <si>
    <t>3 Year Extended Warranty Onsite Repair, Next Business Day</t>
  </si>
  <si>
    <t>38C0626</t>
  </si>
  <si>
    <t>550-Sheet Duo Tray with 100-Sheet Feeder</t>
  </si>
  <si>
    <t>14T0230</t>
  </si>
  <si>
    <t>MarkNet&amp;#8482; N7000e Fast Ethernet Print Server - USB</t>
  </si>
  <si>
    <t>90T3013</t>
  </si>
  <si>
    <t>Lexmark Impact S305</t>
  </si>
  <si>
    <t>90T6005</t>
  </si>
  <si>
    <t>Lexmark Prospect Pro205</t>
  </si>
  <si>
    <t>25A0079</t>
  </si>
  <si>
    <t>Lexmark C736n with eSF and USB Card</t>
  </si>
  <si>
    <t>CS410 3-Years Onsite Service</t>
  </si>
  <si>
    <t>CS410 4-Years Onsite Service</t>
  </si>
  <si>
    <t>CS410 Upgrade to Onsite Service</t>
  </si>
  <si>
    <t>CS410 1-Year Onsite Service</t>
  </si>
  <si>
    <t>CS410 2-Years Onsite Service</t>
  </si>
  <si>
    <t>CS410 3-Years Exchange Service</t>
  </si>
  <si>
    <t>CS410 4-Years Exchange Service</t>
  </si>
  <si>
    <t>CS410 1-Year Exchange Service Renewal</t>
  </si>
  <si>
    <t>35S5889</t>
  </si>
  <si>
    <t>MX410, MX51x Card for IPDS</t>
  </si>
  <si>
    <t>35S5888</t>
  </si>
  <si>
    <t>MX410, MX51x Forms and Bar Code Card</t>
  </si>
  <si>
    <t>Swivel Cabinet</t>
  </si>
  <si>
    <t>MX310 1-Year Onsite Service</t>
  </si>
  <si>
    <t>MX310 2-Years Onsite Service</t>
  </si>
  <si>
    <t>2 Year Extended Warranty Onsite Repair, Next Business Day</t>
  </si>
  <si>
    <t>12A0725</t>
  </si>
  <si>
    <t>Optra Se 3455 Print Cartridge</t>
  </si>
  <si>
    <t>22G0533</t>
  </si>
  <si>
    <t>Lexmark X644e MFP with No Modem</t>
  </si>
  <si>
    <t>21Z0307</t>
  </si>
  <si>
    <t>C935 520-Sheet Drawer Stand with Cabinet</t>
  </si>
  <si>
    <t>21Z0306</t>
  </si>
  <si>
    <t>C935 Cabinet Stand</t>
  </si>
  <si>
    <t>21Z0305</t>
  </si>
  <si>
    <t>C935 3x520-Sheet Drawer Stand</t>
  </si>
  <si>
    <t>21Z0304</t>
  </si>
  <si>
    <t>C935 2520-Sheet High Capacity Feeder Stand</t>
  </si>
  <si>
    <t>21Z0309</t>
  </si>
  <si>
    <t>C935, X940e, X945e Booklet Finisher (3-Hole)</t>
  </si>
  <si>
    <t>15M0922</t>
  </si>
  <si>
    <t>#70 Black Print Cartridge</t>
  </si>
  <si>
    <t>18C0620</t>
  </si>
  <si>
    <t>#32 Black Print Cartridge</t>
  </si>
  <si>
    <t>38C5053</t>
  </si>
  <si>
    <t>CX410 Card for PRESCRIBE Emulation</t>
  </si>
  <si>
    <t>47B1001</t>
  </si>
  <si>
    <t>Lexmark X792dte</t>
  </si>
  <si>
    <t>47B1000</t>
  </si>
  <si>
    <t>Lexmark X792de</t>
  </si>
  <si>
    <t>11C0118</t>
  </si>
  <si>
    <t>Lexmark Forms Printer 2590n+</t>
  </si>
  <si>
    <t>11C0119</t>
  </si>
  <si>
    <t>Lexmark Forms Printer 2591+</t>
  </si>
  <si>
    <t>11C0111</t>
  </si>
  <si>
    <t>Lexmark Forms Printer 2581+</t>
  </si>
  <si>
    <t>11C0113</t>
  </si>
  <si>
    <t>Lexmark Forms Printer 2590+</t>
  </si>
  <si>
    <t>MX710 3-Years Onsite Service</t>
  </si>
  <si>
    <t>MX710 4-Years Onsite Service</t>
  </si>
  <si>
    <t>MX710 1-Year Onsite Service Renewal</t>
  </si>
  <si>
    <t>40G0817</t>
  </si>
  <si>
    <t>MS71x, MS81xn, dn Card for PRESCRIBE Emulation</t>
  </si>
  <si>
    <t>40G0811</t>
  </si>
  <si>
    <t>MS71x, MS81xn, dn Card for IPDS</t>
  </si>
  <si>
    <t>40G0810</t>
  </si>
  <si>
    <t>MS71x, MS81xn, dn Forms and Bar Code Card</t>
  </si>
  <si>
    <t>C746 2-Years Onsite Service, Next Business Day</t>
  </si>
  <si>
    <t>Upgrade to Onsite Extended Warranty</t>
  </si>
  <si>
    <t>C746 4-Years Onsite Service, Next Business Day</t>
  </si>
  <si>
    <t>C746 3-Years Onsite Service, Next Business Day</t>
  </si>
  <si>
    <t>3 Year Extended Warranty, Advanced Exchange</t>
  </si>
  <si>
    <t>18C2164</t>
  </si>
  <si>
    <t>#36 Black Return Program Print Cartridge</t>
  </si>
  <si>
    <t>18C2165</t>
  </si>
  <si>
    <t>#37 Color Return Program Print Cartridge</t>
  </si>
  <si>
    <t>30G0828</t>
  </si>
  <si>
    <t>Japanese Font Card</t>
  </si>
  <si>
    <t>30G0287</t>
  </si>
  <si>
    <t>Arabic Font Card</t>
  </si>
  <si>
    <t>30G0825</t>
  </si>
  <si>
    <t>Korean Font Card</t>
  </si>
  <si>
    <t>14T0220</t>
  </si>
  <si>
    <t>MarkNet&amp;#8482; N7020e Gigabit Ethernet Print Server</t>
  </si>
  <si>
    <t>CS410 2-Years Exchange Service</t>
  </si>
  <si>
    <t>CS410 1-Year Exchange Service</t>
  </si>
  <si>
    <t>21J0055</t>
  </si>
  <si>
    <t>C772 Scanner Shelf</t>
  </si>
  <si>
    <t>MX6500e MFP Option 4-Years Onsite Service, Next Business Day</t>
  </si>
  <si>
    <t>MX6500e MFP Option 3-Years Onsite Service, Next Business Day</t>
  </si>
  <si>
    <t>MX6500e MFP Option 1-Year Onsite Service Renewal, Next Business Day</t>
  </si>
  <si>
    <t>16M1210</t>
  </si>
  <si>
    <t>C734, C736, X734, X736, X738 Caster Base</t>
  </si>
  <si>
    <t>16M1216</t>
  </si>
  <si>
    <t>MFP Caster Base</t>
  </si>
  <si>
    <t>1 Year Onsite Repair Extended Warranty, Next Business Day</t>
  </si>
  <si>
    <t>35S5890</t>
  </si>
  <si>
    <t>MX410, MX51x Card for PRESCRIBE Emulation</t>
  </si>
  <si>
    <t>47B1111</t>
  </si>
  <si>
    <t>X792 Card for IPDS</t>
  </si>
  <si>
    <t>14F0040</t>
  </si>
  <si>
    <t>MarkNet N8150 802.11b/g/n Wireless Print Server</t>
  </si>
  <si>
    <t>14F0042</t>
  </si>
  <si>
    <t>MarkNet N8130 Fiber Ethernet 100BaseFX, 10BaseFL Print Server</t>
  </si>
  <si>
    <t>38C5055</t>
  </si>
  <si>
    <t>CX510 Card for PRESCRIBE Emulation</t>
  </si>
  <si>
    <t>14N1793</t>
  </si>
  <si>
    <t>150 Cyan Return Program Ink Cartridge</t>
  </si>
  <si>
    <t>14N1797</t>
  </si>
  <si>
    <t>150XL Cyan High Yield Return Program Ink Cartridge</t>
  </si>
  <si>
    <t>14N1796</t>
  </si>
  <si>
    <t>150XL Black High Yield Return Program Ink Cartridge</t>
  </si>
  <si>
    <t>14N1795</t>
  </si>
  <si>
    <t>150 Yellow Return Program Ink Cartridge</t>
  </si>
  <si>
    <t>14N1794</t>
  </si>
  <si>
    <t>150 Magenta Return Program Ink Cartridge</t>
  </si>
  <si>
    <t>14N1799</t>
  </si>
  <si>
    <t>150XL Yellow High Yield Return Program Ink Cartridge</t>
  </si>
  <si>
    <t>14N1798</t>
  </si>
  <si>
    <t>150XL Magenta High Yield Return Program Ink Cartridge</t>
  </si>
  <si>
    <t>MS811 4-Years Exchange Service</t>
  </si>
  <si>
    <t>MS811 3-Years Exchange Service</t>
  </si>
  <si>
    <t>MS811 2-Years Exchange Service</t>
  </si>
  <si>
    <t>MS811 1-Year Exchange Service</t>
  </si>
  <si>
    <t>MS811 Upgrade to Onsite Service</t>
  </si>
  <si>
    <t>MS811 1-Year Exchange Service Renewal</t>
  </si>
  <si>
    <t>47B1113</t>
  </si>
  <si>
    <t>C792 Forms and Bar Code Card</t>
  </si>
  <si>
    <t>MS811 1-Year Onsite Service</t>
  </si>
  <si>
    <t>18C0630</t>
  </si>
  <si>
    <t>#33 Colour Print Cartridge</t>
  </si>
  <si>
    <t>X746 4-Year Onsite Service, Next Business Day</t>
  </si>
  <si>
    <t>X746 3-Year Onsite Service, Next Business Day</t>
  </si>
  <si>
    <t>47B1114</t>
  </si>
  <si>
    <t>C792 Card for IPDS</t>
  </si>
  <si>
    <t>X746 1-Year Onsite Service Renewal, Next Business Day</t>
  </si>
  <si>
    <t>X746 2-Year Onsite Service, Next Business Day</t>
  </si>
  <si>
    <t>X746 1-Year Onsite Service, Next Business Day</t>
  </si>
  <si>
    <t>34S7720</t>
  </si>
  <si>
    <t>X466 Card for IPDS/SCS/TNe</t>
  </si>
  <si>
    <t>22Z0205</t>
  </si>
  <si>
    <t>C950, X95x Banner Media Tray</t>
  </si>
  <si>
    <t>128MB DDR1-DRAM</t>
  </si>
  <si>
    <t>41H0000</t>
  </si>
  <si>
    <t>Lexmark C748e</t>
  </si>
  <si>
    <t>Pro4000 1-Year Exchange Service</t>
  </si>
  <si>
    <t>Pro4000 2-Year Exchange Service</t>
  </si>
  <si>
    <t>34S0074</t>
  </si>
  <si>
    <t>E460, E462 Card for IPDS/SCS/TNe</t>
  </si>
  <si>
    <t>X862e 1-Year Onsite Service, Next Business Day</t>
  </si>
  <si>
    <t>X862e 2-Years Onsite Service, Next Business Day</t>
  </si>
  <si>
    <t>X862e 3-Years Onsite Service, Next Business Day</t>
  </si>
  <si>
    <t>X862e 4-Years Onsite Service, Next Business Day</t>
  </si>
  <si>
    <t>27S2190</t>
  </si>
  <si>
    <t>4.8 inch (12.2 cm) Spacer</t>
  </si>
  <si>
    <t>X864e 1-Year Onsite Service, Next Business Day</t>
  </si>
  <si>
    <t>X950 3-Years Onsite Service, Next Business Day</t>
  </si>
  <si>
    <t>X864e 3-Years Onsite Service, Next Business Day</t>
  </si>
  <si>
    <t>X950 1-Year Onsite Service, Next Business Day</t>
  </si>
  <si>
    <t>X950 4-Years Onsite Service, Next Business Day</t>
  </si>
  <si>
    <t>X950 1-Year Onsite Service Renewal, Next Business Day</t>
  </si>
  <si>
    <t>34S0073</t>
  </si>
  <si>
    <t>E460, E462 Card for PRESCRIBE Emulation</t>
  </si>
  <si>
    <t>24T7320</t>
  </si>
  <si>
    <t>Lexmark MX711dhe</t>
  </si>
  <si>
    <t>24Z0653</t>
  </si>
  <si>
    <t>Lexmark X925de</t>
  </si>
  <si>
    <t>40G0841</t>
  </si>
  <si>
    <t>MS812de Card for IPDS</t>
  </si>
  <si>
    <t>30G0836</t>
  </si>
  <si>
    <t>200-Sheet Lockable Universally Adjustable Tray with Drawer</t>
  </si>
  <si>
    <t>30G0835</t>
  </si>
  <si>
    <t>T654 Card for IPDS and SCS/TNe</t>
  </si>
  <si>
    <t>40G0847</t>
  </si>
  <si>
    <t>MS812de Card for PRESCRIBE Emulation</t>
  </si>
  <si>
    <t>34TT005</t>
  </si>
  <si>
    <t>Lexmark X748dte Gov HV</t>
  </si>
  <si>
    <t>MX6500e MFP Option 1-Year Onsite Service, Next Business Day</t>
  </si>
  <si>
    <t>MX6500e MFP Option 2-Years Onsite Service, Next Business Day</t>
  </si>
  <si>
    <t>14F0100</t>
  </si>
  <si>
    <t>RS-232C Serial Interface Card</t>
  </si>
  <si>
    <t>MS812 3-Years Exchange Service</t>
  </si>
  <si>
    <t>MS812 4-Years Exchange Service</t>
  </si>
  <si>
    <t>MS812 1-Year Exchange Service</t>
  </si>
  <si>
    <t>MS812 2-Years Exchange Service</t>
  </si>
  <si>
    <t>10Z0401</t>
  </si>
  <si>
    <t>C780, C782 Card for IPDS and SCS/TNe</t>
  </si>
  <si>
    <t>24T7419</t>
  </si>
  <si>
    <t>Lexmark MX811de</t>
  </si>
  <si>
    <t>24T7418</t>
  </si>
  <si>
    <t>Lexmark MX810dxme</t>
  </si>
  <si>
    <t>35S0567</t>
  </si>
  <si>
    <t>550-Sheet Tray</t>
  </si>
  <si>
    <t>24T7412</t>
  </si>
  <si>
    <t>Lexmark MX810dtfe</t>
  </si>
  <si>
    <t>24T7411</t>
  </si>
  <si>
    <t>Lexmark MX810dte</t>
  </si>
  <si>
    <t>24T7410</t>
  </si>
  <si>
    <t>Lexmark MX810dme</t>
  </si>
  <si>
    <t>24T7416</t>
  </si>
  <si>
    <t>Lexmark MX810dxfe</t>
  </si>
  <si>
    <t>24T7415</t>
  </si>
  <si>
    <t>Lexmark MX810dxe</t>
  </si>
  <si>
    <t>24T7414</t>
  </si>
  <si>
    <t>Lexmark MX810dtme</t>
  </si>
  <si>
    <t>24Z0000</t>
  </si>
  <si>
    <t>Lexmark C925de</t>
  </si>
  <si>
    <t>MX610, MX611 1-Year Onsite Service</t>
  </si>
  <si>
    <t>MX610, MX611 2-Years Onsite Service</t>
  </si>
  <si>
    <t>MX610, MX611 3-Years Onsite Service</t>
  </si>
  <si>
    <t>MX610, MX611 4-Years Onsite Service</t>
  </si>
  <si>
    <t>MX610, MX611 1-Year Onsite Service Renewal</t>
  </si>
  <si>
    <t>57X9112</t>
  </si>
  <si>
    <t>Simplified Chinese Font Card</t>
  </si>
  <si>
    <t>24Z0712</t>
  </si>
  <si>
    <t>Lexmark XS925de</t>
  </si>
  <si>
    <t>57X9110</t>
  </si>
  <si>
    <t>Traditional Chinese Font Card</t>
  </si>
  <si>
    <t>X952 4-Years Onsite Service, Next Business Day</t>
  </si>
  <si>
    <t>27X0900</t>
  </si>
  <si>
    <t>MS510 3-Years Exchange Service</t>
  </si>
  <si>
    <t>MS510 4-Years Exchange Service</t>
  </si>
  <si>
    <t>MS510 1-Year Exchange Service Renewal</t>
  </si>
  <si>
    <t>47B0000</t>
  </si>
  <si>
    <t>Lexmark C792e</t>
  </si>
  <si>
    <t>MS510 1-Year Exchange Service</t>
  </si>
  <si>
    <t>MS510 2-Years Exchange Service</t>
  </si>
  <si>
    <t>MS510 Upgrade to Onsite Service</t>
  </si>
  <si>
    <t>14S0230</t>
  </si>
  <si>
    <t>MarkNet&amp;#8482; N8000 Fast Ethernet Print Server</t>
  </si>
  <si>
    <t>MX711 3-Years Onsite Service</t>
  </si>
  <si>
    <t>MX711 4-Years Onsite Service</t>
  </si>
  <si>
    <t>MX711 1-Year Onsite Service</t>
  </si>
  <si>
    <t>MX711 2-Years Onsite Service</t>
  </si>
  <si>
    <t>18C2099</t>
  </si>
  <si>
    <t>#14 Black Return Program Print Cartridge</t>
  </si>
  <si>
    <t>41H0100</t>
  </si>
  <si>
    <t>Lexmark C748dte</t>
  </si>
  <si>
    <t>22Z0182</t>
  </si>
  <si>
    <t>C950 Forms and Bar Code Card</t>
  </si>
  <si>
    <t>22Z0183</t>
  </si>
  <si>
    <t>C950 Card for IPDS</t>
  </si>
  <si>
    <t>22Z0185</t>
  </si>
  <si>
    <t>X950, X952, X954 Forms and Bar Code Card</t>
  </si>
  <si>
    <t>22Z0186</t>
  </si>
  <si>
    <t>X950, X952, X954 Card for IPDS</t>
  </si>
  <si>
    <t>22Z0187</t>
  </si>
  <si>
    <t>X950, X952, X954 Card for PRESCRIBE Emulation</t>
  </si>
  <si>
    <t>2 Year Extended Warranty Advanced Exchange</t>
  </si>
  <si>
    <t>3 Year Extended Warranty Advanced Exchange</t>
  </si>
  <si>
    <t>Onsite Repair, Next Business Day Renewal</t>
  </si>
  <si>
    <t>1 Year Extended Warranty Advanced Exchange</t>
  </si>
  <si>
    <t>Lexmark CX510dhe</t>
  </si>
  <si>
    <t>W850 3-Years Onsite Service, Next Business Day</t>
  </si>
  <si>
    <t>W850 4-Years Onsite Service, Next Business Day</t>
  </si>
  <si>
    <t>24Z0061</t>
  </si>
  <si>
    <t>C925 MarkNet N8130 Fiber Ethernet 100BaseFX, 10BaseFL Print Server</t>
  </si>
  <si>
    <t>16N1708</t>
  </si>
  <si>
    <t>C76x, C77x Printer Stand</t>
  </si>
  <si>
    <t>Lexmark CX510de</t>
  </si>
  <si>
    <t>CS510 2-Years Onsite Service</t>
  </si>
  <si>
    <t>CS510 1-Year Onsite Service</t>
  </si>
  <si>
    <t>CS510 Upgrade to Onsite Service</t>
  </si>
  <si>
    <t>W850 2-Years Onsite Service, Next Business Day</t>
  </si>
  <si>
    <t>CS510 1-Year Onsite Service Renewal</t>
  </si>
  <si>
    <t>CS510 4-Years Onsite Service</t>
  </si>
  <si>
    <t>CS510 3-Years Onsite Service</t>
  </si>
  <si>
    <t>14T0240</t>
  </si>
  <si>
    <t>MarkNet&amp;#8482; N7002e Fast Ethernet Print Server - Parallel</t>
  </si>
  <si>
    <t>Installation Model Group 1</t>
  </si>
  <si>
    <t>20B2300</t>
  </si>
  <si>
    <t>C77x, C78x 500-Sheet Drawer</t>
  </si>
  <si>
    <t>22G0984</t>
  </si>
  <si>
    <t>Lexmark XM644e</t>
  </si>
  <si>
    <t>35S0300</t>
  </si>
  <si>
    <t>Lexmark MS510dn</t>
  </si>
  <si>
    <t>14N1800</t>
  </si>
  <si>
    <t>155XL Black High Yield Return Program Ink Cartridge</t>
  </si>
  <si>
    <t>28D0600</t>
  </si>
  <si>
    <t>Lexmark CX410dte</t>
  </si>
  <si>
    <t>MS711 2-Year Exchange Service</t>
  </si>
  <si>
    <t>MS711 1-Year Exchange Service</t>
  </si>
  <si>
    <t>53A4460</t>
  </si>
  <si>
    <t>Lexmark E460dtn</t>
  </si>
  <si>
    <t>25A0138</t>
  </si>
  <si>
    <t>Lexmark C736n with eSF</t>
  </si>
  <si>
    <t>18L0235</t>
  </si>
  <si>
    <t>#83 Colour Print Cartridge</t>
  </si>
  <si>
    <t>18L0234</t>
  </si>
  <si>
    <t>#82 Black Print Cartridge</t>
  </si>
  <si>
    <t>MS812 1-Year Onsite Service Renewal</t>
  </si>
  <si>
    <t>MS812 1-Year Exchange Service Renewal</t>
  </si>
  <si>
    <t>MS812 Upgrade to Onsite Service</t>
  </si>
  <si>
    <t>MS812 2-Years Onsite Service</t>
  </si>
  <si>
    <t>MS812 1-Year Onsite Service</t>
  </si>
  <si>
    <t>MS812 4-Years Onsite Service</t>
  </si>
  <si>
    <t>MS812 3-Years Onsite Service</t>
  </si>
  <si>
    <t>18Y0108</t>
  </si>
  <si>
    <t>#44XL Black Print Cartridge</t>
  </si>
  <si>
    <t>24T7408</t>
  </si>
  <si>
    <t>Lexmark MX810dfe</t>
  </si>
  <si>
    <t>40G0804</t>
  </si>
  <si>
    <t>2100-Sheet Tray</t>
  </si>
  <si>
    <t>24T7401</t>
  </si>
  <si>
    <t>Lexmark MX710de</t>
  </si>
  <si>
    <t>24T7404</t>
  </si>
  <si>
    <t>Lexmark MX711de</t>
  </si>
  <si>
    <t>24T7406</t>
  </si>
  <si>
    <t>Lexmark MX711dthe</t>
  </si>
  <si>
    <t>24T7407</t>
  </si>
  <si>
    <t>Lexmark MX810de</t>
  </si>
  <si>
    <t>27S2400</t>
  </si>
  <si>
    <t>2000-Sheet High Capacity Feeder</t>
  </si>
  <si>
    <t>22Z0184</t>
  </si>
  <si>
    <t>C950 Card for PRESCRIBE Emulation</t>
  </si>
  <si>
    <t>18C0788</t>
  </si>
  <si>
    <t>#1 Print Cartridge</t>
  </si>
  <si>
    <t>25C0351</t>
  </si>
  <si>
    <t>Lexmark C734dn</t>
  </si>
  <si>
    <t>53A1509</t>
  </si>
  <si>
    <t>Twin Pack #16, #26 Black and Colour Print Cartridges</t>
  </si>
  <si>
    <t>MX711 1-Year Onsite Service Renewal</t>
  </si>
  <si>
    <t>40G0150</t>
  </si>
  <si>
    <t>Lexmark MS810de</t>
  </si>
  <si>
    <t>1 Year Onsite Extended Warranty, Next Business Day</t>
  </si>
  <si>
    <t>18C2220</t>
  </si>
  <si>
    <t>#37XL Color Return Program Print Cartridge</t>
  </si>
  <si>
    <t>35S6800</t>
  </si>
  <si>
    <t>Lexmark MX611dte</t>
  </si>
  <si>
    <t>X548 2-Years Onsite Service, Next Business Day</t>
  </si>
  <si>
    <t>40G0310</t>
  </si>
  <si>
    <t>Lexmark MS812dn</t>
  </si>
  <si>
    <t>2 Year Onsite Extended Warranty, Next Business Day</t>
  </si>
  <si>
    <t>14S0200</t>
  </si>
  <si>
    <t>MarkNet&amp;#8482; N8020 Gigabit Ethernet Print Server</t>
  </si>
  <si>
    <t>CS510 1-Year Exchange Service</t>
  </si>
  <si>
    <t>CS510 2-Years Exchange Service</t>
  </si>
  <si>
    <t>CS510 3-Years Exchange Service</t>
  </si>
  <si>
    <t>CS510 4-Years Exchange Service</t>
  </si>
  <si>
    <t>CS510 1-Year Exchange Service Renewal</t>
  </si>
  <si>
    <t>12T0693</t>
  </si>
  <si>
    <t>Automatic Sheet Feed (narrow)</t>
  </si>
  <si>
    <t>12T0695</t>
  </si>
  <si>
    <t>Tractor 2 (narrow)</t>
  </si>
  <si>
    <t>12T0694</t>
  </si>
  <si>
    <t>Automatic Sheet Feed (wide)</t>
  </si>
  <si>
    <t>12T0697</t>
  </si>
  <si>
    <t>Cut Sheet Output Support Stand</t>
  </si>
  <si>
    <t>12T0696</t>
  </si>
  <si>
    <t>Tractor 2 (wide)</t>
  </si>
  <si>
    <t>12T0698</t>
  </si>
  <si>
    <t>2400, 2500 Series Serial Interface Option</t>
  </si>
  <si>
    <t>47B1002</t>
  </si>
  <si>
    <t>Lexmark X792dtfe</t>
  </si>
  <si>
    <t>MX410 1-Year Onsite Service Renewal</t>
  </si>
  <si>
    <t>MS711 3-Year Onsite Service</t>
  </si>
  <si>
    <t>MS711 4-Year Onsite Service</t>
  </si>
  <si>
    <t>MS711 Upgrade to Onsite Service</t>
  </si>
  <si>
    <t>MS711 1-Year Onsite Service</t>
  </si>
  <si>
    <t>MS711 2-Year Onsite Service</t>
  </si>
  <si>
    <t>MS711 3-Year Exchange Service</t>
  </si>
  <si>
    <t>MS711 4-Year Exchange Service</t>
  </si>
  <si>
    <t>MS711 1-Year Exchange Service Renewal</t>
  </si>
  <si>
    <t>35S0400</t>
  </si>
  <si>
    <t>Lexmark MS610dn</t>
  </si>
  <si>
    <t>X738 Install, De-Install Service</t>
  </si>
  <si>
    <t>53A4858</t>
  </si>
  <si>
    <t>Lexmark X945e with Finisher, Total 5 years warranty</t>
  </si>
  <si>
    <t>40G0822</t>
  </si>
  <si>
    <t>550-Sheet Lockable Tray</t>
  </si>
  <si>
    <t>Optra High Yield Print Cartridge</t>
  </si>
  <si>
    <t>24T7435</t>
  </si>
  <si>
    <t>Lexmark MX812dte</t>
  </si>
  <si>
    <t>24T7434</t>
  </si>
  <si>
    <t>Lexmark MX812dme</t>
  </si>
  <si>
    <t>24T7431</t>
  </si>
  <si>
    <t>Lexmark MX812de</t>
  </si>
  <si>
    <t>24T7430</t>
  </si>
  <si>
    <t>Lexmark MX811dxme</t>
  </si>
  <si>
    <t>24T7432</t>
  </si>
  <si>
    <t>Lexmark MX812dfe</t>
  </si>
  <si>
    <t>24T7439</t>
  </si>
  <si>
    <t>Lexmark MX812dxe</t>
  </si>
  <si>
    <t>24T7438</t>
  </si>
  <si>
    <t>Lexmark MX812dtme</t>
  </si>
  <si>
    <t>40G0831</t>
  </si>
  <si>
    <t>MS810de Card for IPDS</t>
  </si>
  <si>
    <t>40G0830</t>
  </si>
  <si>
    <t>MS810de Forms and Bar Code Card</t>
  </si>
  <si>
    <t>40G0837</t>
  </si>
  <si>
    <t>MS810de Card for PRESCRIBE Emulation</t>
  </si>
  <si>
    <t>12A0825</t>
  </si>
  <si>
    <t>Optra Se 3455 Return Program Print Cartridge</t>
  </si>
  <si>
    <t>24Z0038</t>
  </si>
  <si>
    <t>C925 Forms and Bar Code Card</t>
  </si>
  <si>
    <t>40G0110</t>
  </si>
  <si>
    <t>Lexmark MS810dn</t>
  </si>
  <si>
    <t>20B3000</t>
  </si>
  <si>
    <t>C772, C782 5-Bin Mailbox</t>
  </si>
  <si>
    <t>25C0434</t>
  </si>
  <si>
    <t>C734, C736 Card for IPDS/SCS/TNe</t>
  </si>
  <si>
    <t>25C0433</t>
  </si>
  <si>
    <t>C734, C736 Forms and Bar Code Card</t>
  </si>
  <si>
    <t>24T7350</t>
  </si>
  <si>
    <t>24T7351</t>
  </si>
  <si>
    <t>Forms and Bar Code Card</t>
  </si>
  <si>
    <t>24T7352</t>
  </si>
  <si>
    <t>Card for IPDS</t>
  </si>
  <si>
    <t>24T7353</t>
  </si>
  <si>
    <t>Card for PRESCRIBE Emulation</t>
  </si>
  <si>
    <t>3 Year Onsite Extended Warranty, Next Business Day</t>
  </si>
  <si>
    <t>10Z3100</t>
  </si>
  <si>
    <t>C782 Envelope Drawer</t>
  </si>
  <si>
    <t>10N0129</t>
  </si>
  <si>
    <t>#26 Colour Print Cartridge</t>
  </si>
  <si>
    <t>30G0796</t>
  </si>
  <si>
    <t>250-Sheet Lockable Drawer</t>
  </si>
  <si>
    <t>MS711 1-Year Onsite Service Renewal</t>
  </si>
  <si>
    <t>24T7422</t>
  </si>
  <si>
    <t>Lexmark MX811dme</t>
  </si>
  <si>
    <t>24T7423</t>
  </si>
  <si>
    <t>Lexmark MX811dte</t>
  </si>
  <si>
    <t>24T7420</t>
  </si>
  <si>
    <t>Lexmark MX811dfe</t>
  </si>
  <si>
    <t>24T7426</t>
  </si>
  <si>
    <t>Lexmark MX811dtme</t>
  </si>
  <si>
    <t>24T7427</t>
  </si>
  <si>
    <t>Lexmark MX811dxe</t>
  </si>
  <si>
    <t>24T7424</t>
  </si>
  <si>
    <t>Lexmark MX811dtfe</t>
  </si>
  <si>
    <t>24T7428</t>
  </si>
  <si>
    <t>Lexmark MX811dxfe</t>
  </si>
  <si>
    <t>C546 1-Year Onsite Service, Next Business Day</t>
  </si>
  <si>
    <t>C546 2-Years Onsite Service, Next Business Day</t>
  </si>
  <si>
    <t>24Z0030</t>
  </si>
  <si>
    <t>C925, X925 550-Sheet Drawer</t>
  </si>
  <si>
    <t>24Z0031</t>
  </si>
  <si>
    <t>C925, X925 Cabinet with casters</t>
  </si>
  <si>
    <t>12A0829</t>
  </si>
  <si>
    <t>Optra Se 3455 Return Program Print Cartridge for Label Applications</t>
  </si>
  <si>
    <t>24Z0039</t>
  </si>
  <si>
    <t>C925 Card for IPDS</t>
  </si>
  <si>
    <t>57X9016</t>
  </si>
  <si>
    <t>1024MBx32 DDR3-DRAM</t>
  </si>
  <si>
    <t>57X9014</t>
  </si>
  <si>
    <t>512MBx16 DDR3-DRAM</t>
  </si>
  <si>
    <t>57X9012</t>
  </si>
  <si>
    <t>2048MBx32 DDR3-DRAM</t>
  </si>
  <si>
    <t>57X9011</t>
  </si>
  <si>
    <t>1024MBx16 DDR3-DRAM</t>
  </si>
  <si>
    <t>11C0099</t>
  </si>
  <si>
    <t>Lexmark Forms Printer 2580+</t>
  </si>
  <si>
    <t>4039 Print Cartridge</t>
  </si>
  <si>
    <t>MS00498</t>
  </si>
  <si>
    <t>X734, X736, X738 Card for IPDS/SCS/TNe</t>
  </si>
  <si>
    <t>MX810 2-Years Onsite Service</t>
  </si>
  <si>
    <t>MX810 1-Year Onsite Service</t>
  </si>
  <si>
    <t>MX810 4-Years Onsite Service</t>
  </si>
  <si>
    <t>MX810 3-Years Onsite Service</t>
  </si>
  <si>
    <t>MX810 1-Year Onsite Service Renewal</t>
  </si>
  <si>
    <t>40GT450</t>
  </si>
  <si>
    <t>Lexmark MS811dtn Gov S70 HV</t>
  </si>
  <si>
    <t>47B1115</t>
  </si>
  <si>
    <t>C792 Card for PRESCRIBE Emulation</t>
  </si>
  <si>
    <t>21Z0364</t>
  </si>
  <si>
    <t>C935 Card for IPDS and SCS/TNe</t>
  </si>
  <si>
    <t>47BT027</t>
  </si>
  <si>
    <t>Lexmark X792dte Gov S70 HV</t>
  </si>
  <si>
    <t>22Z0176</t>
  </si>
  <si>
    <t>C950, X95x Booklet Finisher (4-Hole)</t>
  </si>
  <si>
    <t>18C2119</t>
  </si>
  <si>
    <t>#15 Color Return Program Print Cartridge</t>
  </si>
  <si>
    <t>C746 1-Year Onsite Service, Next Business Day</t>
  </si>
  <si>
    <t>1 year Extended Warranty Onsite Repair, Next Business Day</t>
  </si>
  <si>
    <t>10Z0400</t>
  </si>
  <si>
    <t>C780, C782 Bar Code Card</t>
  </si>
  <si>
    <t>10Z0404</t>
  </si>
  <si>
    <t>C780, C782 Card for PRESCRIBE Emulation</t>
  </si>
  <si>
    <t>6500e MFP Option 2-Years Onsite Service, Next Business Day</t>
  </si>
  <si>
    <t>6500e MFP Option 3-Years Onsite Service, Next Business Day</t>
  </si>
  <si>
    <t>38C0511</t>
  </si>
  <si>
    <t>CS410 Forms and Bar Code Card</t>
  </si>
  <si>
    <t>38C0512</t>
  </si>
  <si>
    <t>CS510 Forms and Bar Code Card</t>
  </si>
  <si>
    <t>1024MB DDR2-DRAM</t>
  </si>
  <si>
    <t>15M3010</t>
  </si>
  <si>
    <t>#71 Moderate Use Black Print Cartridge</t>
  </si>
  <si>
    <t>40G0853</t>
  </si>
  <si>
    <t>High Capacity Output Expander</t>
  </si>
  <si>
    <t>40G0852</t>
  </si>
  <si>
    <t>4-Bin Mailbox</t>
  </si>
  <si>
    <t>40G0851</t>
  </si>
  <si>
    <t>Output Expander</t>
  </si>
  <si>
    <t>40G0850</t>
  </si>
  <si>
    <t>Staple Finisher</t>
  </si>
  <si>
    <t>40G0855</t>
  </si>
  <si>
    <t>Caster Base</t>
  </si>
  <si>
    <t>40G0854</t>
  </si>
  <si>
    <t>4.3 in. (11 cm) Spacer</t>
  </si>
  <si>
    <t>57X9000</t>
  </si>
  <si>
    <t>Lexmark PrintCryption Card</t>
  </si>
  <si>
    <t>24T7310</t>
  </si>
  <si>
    <t>Lexmark MX710dhe</t>
  </si>
  <si>
    <t>MS811 1-Year Onsite Service Renewal</t>
  </si>
  <si>
    <t>MS811 3-Years Onsite Service</t>
  </si>
  <si>
    <t>MS811 4-Years Onsite Service</t>
  </si>
  <si>
    <t>20B2400</t>
  </si>
  <si>
    <t>C77x, C78x Duplex Unit</t>
  </si>
  <si>
    <t>24T9004</t>
  </si>
  <si>
    <t>X658 Caster Base Cover</t>
  </si>
  <si>
    <t>41G0195</t>
  </si>
  <si>
    <t>C746 Card for IPDS</t>
  </si>
  <si>
    <t>41G0194</t>
  </si>
  <si>
    <t>C746 Forms and Bar Code Card</t>
  </si>
  <si>
    <t>41G0196</t>
  </si>
  <si>
    <t>C746 Card for PRESCRIBE Emulation</t>
  </si>
  <si>
    <t>X748 Install, De-Install Service</t>
  </si>
  <si>
    <t>X748 1-Year Onsite Service Renewal, Next Business Day</t>
  </si>
  <si>
    <t>X748 3-Year Onsite Service, Next Business Day</t>
  </si>
  <si>
    <t>X748 4-Year Onsite Service, Next Business Day</t>
  </si>
  <si>
    <t>X748 1-Year Onsite Service, Next Business Day</t>
  </si>
  <si>
    <t>X748 2-Year Onsite Service, Next Business Day</t>
  </si>
  <si>
    <t>MS610 1-Year Exchange Service</t>
  </si>
  <si>
    <t>MS610 2-Years Exchange Service</t>
  </si>
  <si>
    <t>20B3060</t>
  </si>
  <si>
    <t>C772, C782 StapleSmart Finisher</t>
  </si>
  <si>
    <t>14N1015</t>
  </si>
  <si>
    <t>100 Magenta Return Program Ink Cartridge</t>
  </si>
  <si>
    <t>14N1017</t>
  </si>
  <si>
    <t>100 Yellow Return Program Ink Cartridge</t>
  </si>
  <si>
    <t>14N1011</t>
  </si>
  <si>
    <t>100 Black Return Program Ink Cartridge</t>
  </si>
  <si>
    <t>14N1012</t>
  </si>
  <si>
    <t>105XL Black High Yield Return Program Ink Cartridge</t>
  </si>
  <si>
    <t>14N1013</t>
  </si>
  <si>
    <t>100 Cyan Return Program Ink Cartridge</t>
  </si>
  <si>
    <t>18C1591</t>
  </si>
  <si>
    <t>#23 Black Return Program Print Cartridge</t>
  </si>
  <si>
    <t>18C2210</t>
  </si>
  <si>
    <t>#36XL Black Return Program Print Cartridge</t>
  </si>
  <si>
    <t>40G0800</t>
  </si>
  <si>
    <t>250-Sheet Tray</t>
  </si>
  <si>
    <t>40G0100</t>
  </si>
  <si>
    <t>Lexmark MS810n</t>
  </si>
  <si>
    <t>40G0802</t>
  </si>
  <si>
    <t>24T8999</t>
  </si>
  <si>
    <t>500-Sheet Offset Stacker</t>
  </si>
  <si>
    <t>28C0550</t>
  </si>
  <si>
    <t>Lexmark CX310dn</t>
  </si>
  <si>
    <t>40G0210</t>
  </si>
  <si>
    <t>Lexmark MS811dn</t>
  </si>
  <si>
    <t>6500e MFP Option 1-Year Onsite Service Renewal, Next Business Day</t>
  </si>
  <si>
    <t>6500e MFP Option 4-Years Onsite Service, Next Business Day</t>
  </si>
  <si>
    <t>10B032Y</t>
  </si>
  <si>
    <t>C750 Yellow High Yield Print Cartridge</t>
  </si>
  <si>
    <t>10B032C</t>
  </si>
  <si>
    <t>C750 Cyan High Yield Print Cartridge</t>
  </si>
  <si>
    <t>35S6851</t>
  </si>
  <si>
    <t>MX61x Card for IPDS</t>
  </si>
  <si>
    <t>35S6850</t>
  </si>
  <si>
    <t>MX61x Forms and Bar Code Card</t>
  </si>
  <si>
    <t>35S6852</t>
  </si>
  <si>
    <t>MX61x Card for PRESCRIBE Emulation</t>
  </si>
  <si>
    <t>30G0829</t>
  </si>
  <si>
    <t>10B032K</t>
  </si>
  <si>
    <t>C750 Black High Yield Print Cartridge</t>
  </si>
  <si>
    <t>38C5054</t>
  </si>
  <si>
    <t>CX510 Forms and Bar Code Card</t>
  </si>
  <si>
    <t>10B032M</t>
  </si>
  <si>
    <t>C750 Magenta High Yield Print Cartridge</t>
  </si>
  <si>
    <t>38C5052</t>
  </si>
  <si>
    <t>CX410 Forms and Bar Code Card</t>
  </si>
  <si>
    <t>38C5051</t>
  </si>
  <si>
    <t>CX310 Card for PRESCRIBE Emulation</t>
  </si>
  <si>
    <t>38C5050</t>
  </si>
  <si>
    <t>CX310 Forms and Bar Code Card</t>
  </si>
  <si>
    <t>10B041K</t>
  </si>
  <si>
    <t>C750 Black Return Program Print Cartridge</t>
  </si>
  <si>
    <t>10B041M</t>
  </si>
  <si>
    <t>C750 Magenta Return Program Print Cartridge</t>
  </si>
  <si>
    <t>10B041C</t>
  </si>
  <si>
    <t>C750 Cyan Return Program Print Cartridge</t>
  </si>
  <si>
    <t>10B041Y</t>
  </si>
  <si>
    <t>C750 Yellow Return Program Print Cartridge</t>
  </si>
  <si>
    <t>Advanced Exchange Renewal</t>
  </si>
  <si>
    <t>E460, E462 Install, De-Install Service</t>
  </si>
  <si>
    <t>25A0177</t>
  </si>
  <si>
    <t>Lexmark C736dtn with eSF</t>
  </si>
  <si>
    <t>25A0176</t>
  </si>
  <si>
    <t>Lexmark C736dn with eSF and USB Card</t>
  </si>
  <si>
    <t>3-Years Onsite Extended Warranty, Next Business Day</t>
  </si>
  <si>
    <t>35S0450</t>
  </si>
  <si>
    <t>Lexmark MS610dtn</t>
  </si>
  <si>
    <t>1-Year Onsite Extended Warranty, Next Business Day</t>
  </si>
  <si>
    <t>2-Years Onsite Extended Warranty, Next Business Day</t>
  </si>
  <si>
    <t>T656 1-Year Onsite Service, Next Business Day</t>
  </si>
  <si>
    <t>T656 2-Years Onsite Service, Next Business Day</t>
  </si>
  <si>
    <t>T656 3-Years Onsite Service, Next Business Day</t>
  </si>
  <si>
    <t>40G0840</t>
  </si>
  <si>
    <t>MS812de Forms and Bar Code Card</t>
  </si>
  <si>
    <t>35S8502</t>
  </si>
  <si>
    <t>Adjustable Stand</t>
  </si>
  <si>
    <t>34S4502</t>
  </si>
  <si>
    <t>MS610de Card for PRESCRIBE Emulation</t>
  </si>
  <si>
    <t>34S4500</t>
  </si>
  <si>
    <t>MS610de Forms and Bar Code Card</t>
  </si>
  <si>
    <t>14F0245</t>
  </si>
  <si>
    <t>256MB Flash Card</t>
  </si>
  <si>
    <t>MX510, MX511 2-Years Onsite Service</t>
  </si>
  <si>
    <t>MX510, MX511 1-Year Onsite Service</t>
  </si>
  <si>
    <t>MX510, MX511 4-Years Onsite Service</t>
  </si>
  <si>
    <t>MX510, MX511 3-Years Onsite Service</t>
  </si>
  <si>
    <t>MS710 Upgrade to Onsite Service</t>
  </si>
  <si>
    <t>MS710 3-Year Exchange Service</t>
  </si>
  <si>
    <t>MS710 1-Year Exchange Service Renewal</t>
  </si>
  <si>
    <t>MS710 2-Year Exchange Service</t>
  </si>
  <si>
    <t>MS710 1-Year Exchange Service</t>
  </si>
  <si>
    <t>MS510 1-Year Onsite Service Renewal</t>
  </si>
  <si>
    <t>MS510 2-Years Onsite Service</t>
  </si>
  <si>
    <t>MS510 1-Year Onsite Service</t>
  </si>
  <si>
    <t>MS510 4-Years Onsite Service</t>
  </si>
  <si>
    <t>MS510 3-Years Onsite Service</t>
  </si>
  <si>
    <t>USB (2 Meter) Cable</t>
  </si>
  <si>
    <t>53A4370</t>
  </si>
  <si>
    <t>Twin-Pack #36 Black Return Program Print Cartridge</t>
  </si>
  <si>
    <t>22Z0175</t>
  </si>
  <si>
    <t>C950, X95x 3500-Sheet Finisher (4-Hole)</t>
  </si>
  <si>
    <t>20B2700</t>
  </si>
  <si>
    <t>C772, C782 2000-Sheet High Capacity Feeder</t>
  </si>
  <si>
    <t>20B3050</t>
  </si>
  <si>
    <t>C772, C782 Output Expander</t>
  </si>
  <si>
    <t>3 Year OnSite Repair Extended Warranty</t>
  </si>
  <si>
    <t>2 Year OnSite Repair Extended Warranty</t>
  </si>
  <si>
    <t>1 Year OnSite Repair Extended Warranty</t>
  </si>
  <si>
    <t>40G0440</t>
  </si>
  <si>
    <t>Lexmark MS811dtn</t>
  </si>
  <si>
    <t>S415 1-Year Exchange Service</t>
  </si>
  <si>
    <t>S415 2-Year Exchange Service</t>
  </si>
  <si>
    <t>S415 3-Year Exchange Service</t>
  </si>
  <si>
    <t>38C0636</t>
  </si>
  <si>
    <t>22Z0021</t>
  </si>
  <si>
    <t>Lexmark X954dhe</t>
  </si>
  <si>
    <t>22Z0020</t>
  </si>
  <si>
    <t>Lexmark X952dte</t>
  </si>
  <si>
    <t>6500e MFP Option 1-Year Onsite Service, Next Business Day</t>
  </si>
  <si>
    <t>C925 3-Years Onsite Service, Next Business Day</t>
  </si>
  <si>
    <t>C925 4-Years Onsite Service, Next Business Day</t>
  </si>
  <si>
    <t>C925 1-Year Onsite Service Renewal, Next Business Day</t>
  </si>
  <si>
    <t>30G0232</t>
  </si>
  <si>
    <t>T656 Card for IPDS and SCS/TNe</t>
  </si>
  <si>
    <t>X954 1-Year Onsite Service, Next Business Day</t>
  </si>
  <si>
    <t>X954 2-Years Onsite Service, Next Business Day</t>
  </si>
  <si>
    <t>X954 3-Years Onsite Service, Next Business Day</t>
  </si>
  <si>
    <t>X954 4-Years Onsite Service, Next Business Day</t>
  </si>
  <si>
    <t>X954 1-Year Onsite Service Renewal, Next Business Day</t>
  </si>
  <si>
    <t>10N0119</t>
  </si>
  <si>
    <t>#16 Black Print Cartridge</t>
  </si>
  <si>
    <t>Pro5500 3-Year Exchange Service</t>
  </si>
  <si>
    <t>MX310 1-Year Exchange Service</t>
  </si>
  <si>
    <t>MX310 2-Years Exchange Service</t>
  </si>
  <si>
    <t>MX310 3-Years Exchange Service</t>
  </si>
  <si>
    <t>MX310 4-Years Exchange Service</t>
  </si>
  <si>
    <t>MX310 1-Year Exchange Service Renewal</t>
  </si>
  <si>
    <t>27X0014</t>
  </si>
  <si>
    <t>320+ GB Hard Disk</t>
  </si>
  <si>
    <t>25A0160</t>
  </si>
  <si>
    <t>Lexmark C736dn with eSF</t>
  </si>
  <si>
    <t>34S4501</t>
  </si>
  <si>
    <t>MS610de Card for IPDS</t>
  </si>
  <si>
    <t>10N0200</t>
  </si>
  <si>
    <t>Mono Club Pack (2x10N0016)</t>
  </si>
  <si>
    <t>15M1057</t>
  </si>
  <si>
    <t>#50 Black Print Cartridge</t>
  </si>
  <si>
    <t>47B0118</t>
  </si>
  <si>
    <t>X792 Banner Media Tray</t>
  </si>
  <si>
    <t>X546 2-Years Onsite Service, Next Business Day</t>
  </si>
  <si>
    <t>X546 1-Year Onsite Service, Next Business Day</t>
  </si>
  <si>
    <t>47B0112</t>
  </si>
  <si>
    <t>C792, X792 Spacer</t>
  </si>
  <si>
    <t>47B0113</t>
  </si>
  <si>
    <t>C792 Banner Media Tray</t>
  </si>
  <si>
    <t>47B0110</t>
  </si>
  <si>
    <t>C792, X792 550-Sheet Drawer</t>
  </si>
  <si>
    <t>47B0111</t>
  </si>
  <si>
    <t>C792, X792 2000-Sheet High Capacity Feeder</t>
  </si>
  <si>
    <t>47B0114</t>
  </si>
  <si>
    <t>C792, X792 Caster Base</t>
  </si>
  <si>
    <t>27X0129</t>
  </si>
  <si>
    <t>MarkNet N8352 802.11b/g/n Wireless Print Server Kit</t>
  </si>
  <si>
    <t>27X0128</t>
  </si>
  <si>
    <t>34S0970</t>
  </si>
  <si>
    <t>E460 Forms and Bar Code Card</t>
  </si>
  <si>
    <t>27X0125</t>
  </si>
  <si>
    <t>10N0376</t>
  </si>
  <si>
    <t>#27 Moderate Use Colour Print Cartridge</t>
  </si>
  <si>
    <t>10N0375</t>
  </si>
  <si>
    <t>#17 Moderate Use Black Print Cartridge</t>
  </si>
  <si>
    <t>C792 1-Year Onsite Service Renewal, Next Business Day</t>
  </si>
  <si>
    <t>16J0837</t>
  </si>
  <si>
    <t>MX6500e MFP Option Forms and Bar Code Card</t>
  </si>
  <si>
    <t>16J0838</t>
  </si>
  <si>
    <t>MX6500e MFP Option Card for PRESCRIBE Emulation</t>
  </si>
  <si>
    <t>C792 1-Year Onsite Service, Next Business Day</t>
  </si>
  <si>
    <t>C792 2-Years Onsite Service, Next Business Day</t>
  </si>
  <si>
    <t>C792 3-Years Onsite Service, Next Business Day</t>
  </si>
  <si>
    <t>C792 4-Years Onsite Service, Next Business Day</t>
  </si>
  <si>
    <t>MS710 3-Year Onsite Service</t>
  </si>
  <si>
    <t>MS710 4-Year Onsite Service</t>
  </si>
  <si>
    <t>MS710 1-Year Onsite Service</t>
  </si>
  <si>
    <t>MS710 2-Year Onsite Service</t>
  </si>
  <si>
    <t>MS710 1-Year Onsite Service Renewal</t>
  </si>
  <si>
    <t>C748 2-Year Onsite Service, Next Business Day</t>
  </si>
  <si>
    <t>15M0985</t>
  </si>
  <si>
    <t>#20 Colour Print Cartridge</t>
  </si>
  <si>
    <t>MX811 3-Years Onsite Service</t>
  </si>
  <si>
    <t>MX811 4-Years Onsite Service</t>
  </si>
  <si>
    <t>MX811 1-Year Onsite Service Renewal</t>
  </si>
  <si>
    <t>MX811 1-Year Onsite Service</t>
  </si>
  <si>
    <t>MX811 2-Years Onsite Service</t>
  </si>
  <si>
    <t>18C0640</t>
  </si>
  <si>
    <t>34XL Black High Yield Print Cartridge</t>
  </si>
  <si>
    <t>40G0470</t>
  </si>
  <si>
    <t>Lexmark MS812dtn</t>
  </si>
  <si>
    <t>16M1793</t>
  </si>
  <si>
    <t>Lexmark XS651de</t>
  </si>
  <si>
    <t>S315 2-Year Exchange Service</t>
  </si>
  <si>
    <t>S315 1-Year Exchange Service</t>
  </si>
  <si>
    <t>S315 3-Year Exchange Service</t>
  </si>
  <si>
    <t>28C0500</t>
  </si>
  <si>
    <t>Lexmark CX310n</t>
  </si>
  <si>
    <t>34T5120</t>
  </si>
  <si>
    <t>X746, X748 Forms and Bar Code Card</t>
  </si>
  <si>
    <t>34T5121</t>
  </si>
  <si>
    <t>X746, X748 Card for IPDS</t>
  </si>
  <si>
    <t>34T5122</t>
  </si>
  <si>
    <t>X746, X748 Card for PRESCRIBE Emulation</t>
  </si>
  <si>
    <t>16J0300</t>
  </si>
  <si>
    <t>Lexmark MX6500e Multifunction Option</t>
  </si>
  <si>
    <t>35S2992</t>
  </si>
  <si>
    <t>MS510dn, MS610dn Forms and Bar Code Card</t>
  </si>
  <si>
    <t>35S2993</t>
  </si>
  <si>
    <t>MS510dn, MS610dn Card for IPDS</t>
  </si>
  <si>
    <t>35S2994</t>
  </si>
  <si>
    <t>MS510dn, MS610dn Card for PRESCRIBE Emulation</t>
  </si>
  <si>
    <t>30G0849</t>
  </si>
  <si>
    <t>T65x, X651, X652, X654, X656 550-Sheet Lockable Drawer</t>
  </si>
  <si>
    <t>41HT005</t>
  </si>
  <si>
    <t>Lexmark C748dte Gov HV</t>
  </si>
  <si>
    <t>X950 Install, De-Install Service</t>
  </si>
  <si>
    <t>1-Year Onsite Service Renewal, Next Business Day</t>
  </si>
  <si>
    <t>MS811 2-Years Onsite Service</t>
  </si>
  <si>
    <t>27S2100</t>
  </si>
  <si>
    <t>550-Sheet Drawer</t>
  </si>
  <si>
    <t>MX410 3-Years Exchange Service</t>
  </si>
  <si>
    <t>MX410 2-Years Exchange Service</t>
  </si>
  <si>
    <t>MX410 1-Year Exchange Service Renewal</t>
  </si>
  <si>
    <t>MX410 4-Years Exchange Service</t>
  </si>
  <si>
    <t>MX310 Upgrade to Onsite Service</t>
  </si>
  <si>
    <t>MX410 1-Year Exchange Service</t>
  </si>
  <si>
    <t>Pro715 4-Year Exchange</t>
  </si>
  <si>
    <t>Pro715 3-Year Exchange</t>
  </si>
  <si>
    <t>52D0H07</t>
  </si>
  <si>
    <t>520H7 High Yield Return Program Toner Cartridge for Duplex Labels</t>
  </si>
  <si>
    <t>27X0130</t>
  </si>
  <si>
    <t>16M1100</t>
  </si>
  <si>
    <t>X658 550-Sheet Drawer</t>
  </si>
  <si>
    <t>35S5700</t>
  </si>
  <si>
    <t>Lexmark MX310dn</t>
  </si>
  <si>
    <t>35S5701</t>
  </si>
  <si>
    <t>Lexmark MX410de</t>
  </si>
  <si>
    <t>27X0225</t>
  </si>
  <si>
    <t>MarkNet N8350 802.11b/g/n Wireless Print Server</t>
  </si>
  <si>
    <t>14F0037</t>
  </si>
  <si>
    <t>Pro901 150-Sheet Paper Tray</t>
  </si>
  <si>
    <t>CS310 1-Year Onsite Service Renewal</t>
  </si>
  <si>
    <t>CS310 4-Years Onsite Service</t>
  </si>
  <si>
    <t>CS310 3-Years Onsite Service</t>
  </si>
  <si>
    <t>CS310 2-Years Onsite Service</t>
  </si>
  <si>
    <t>CS310 1-Year Onsite Service</t>
  </si>
  <si>
    <t>MS00837</t>
  </si>
  <si>
    <t>Lexmark XS734de</t>
  </si>
  <si>
    <t>Optra Print Cartridge</t>
  </si>
  <si>
    <t>52D0X07</t>
  </si>
  <si>
    <t>520X7 Extra High Yield Return Program Toner Cartridge for Duplex Labels</t>
  </si>
  <si>
    <t>MS410 Upgrade to Onsite Service</t>
  </si>
  <si>
    <t>MS410 1-Year Exchange Service Renewal</t>
  </si>
  <si>
    <t>MS410 4-Years Onsite Service</t>
  </si>
  <si>
    <t>MS410 3-Years Onsite Service</t>
  </si>
  <si>
    <t>MS410 2-Years Onsite Service</t>
  </si>
  <si>
    <t>MS410 1-Year Onsite Service</t>
  </si>
  <si>
    <t>MS410 1-Year Onsite Service Renewal</t>
  </si>
  <si>
    <t>18C0650</t>
  </si>
  <si>
    <t>35XL Colour High Yield Print Cartridge</t>
  </si>
  <si>
    <t>1 Year Exchange Extended Warranty</t>
  </si>
  <si>
    <t>2 Year Exchange Extended Warranty</t>
  </si>
  <si>
    <t>21J0579</t>
  </si>
  <si>
    <t>X782e Card for IPDS and SCS/TNe</t>
  </si>
  <si>
    <t>C748 Install, De-Install Service</t>
  </si>
  <si>
    <t>19Z0187</t>
  </si>
  <si>
    <t>Lexmark XS860de 4</t>
  </si>
  <si>
    <t>19Z0188</t>
  </si>
  <si>
    <t>Lexmark XS862de 4</t>
  </si>
  <si>
    <t>19Z0189</t>
  </si>
  <si>
    <t>Lexmark XS864de 4</t>
  </si>
  <si>
    <t>W850 1-Year Onsite Service, Next Business Day</t>
  </si>
  <si>
    <t>10B042Y</t>
  </si>
  <si>
    <t>C750 Yellow High Yield Return Program Print Cartridge</t>
  </si>
  <si>
    <t>10B042C</t>
  </si>
  <si>
    <t>C750 Cyan High Yield Return Program Print Cartridge</t>
  </si>
  <si>
    <t>10B042K</t>
  </si>
  <si>
    <t>C750 Black High Yield Return Program Print Cartridge</t>
  </si>
  <si>
    <t>10B042M</t>
  </si>
  <si>
    <t>C750 Magenta High Yield Return Program Print Cartridge</t>
  </si>
  <si>
    <t>3-Year Extended Warranty Onsite Repair, Next Business Day</t>
  </si>
  <si>
    <t>X548 3-Years Onsite Service, Next Business Day</t>
  </si>
  <si>
    <t>X548 1-Year Onsite Service Renewal, Next Business Day</t>
  </si>
  <si>
    <t>X925 3-Years Onsite Service, Next Business Day</t>
  </si>
  <si>
    <t>X925 4-Years Onsite Service, Next Business Day</t>
  </si>
  <si>
    <t>X925 1-Year Onsite Service, Next Business Day</t>
  </si>
  <si>
    <t>X925 2-Years Onsite Service, Next Business Day</t>
  </si>
  <si>
    <t>X925 1-Year Onsite Service Renewal, Next Business Day</t>
  </si>
  <si>
    <t>30G0859</t>
  </si>
  <si>
    <t>400-Sheet Lockable Universally Adjustable Tray with Drawer</t>
  </si>
  <si>
    <t>30G0852</t>
  </si>
  <si>
    <t>T65x 5-Bin Mailbox</t>
  </si>
  <si>
    <t>25xx 1-Year Exchange Service, Next Business Day</t>
  </si>
  <si>
    <t>25xx 2-Year Exchange Service, Next Business Day</t>
  </si>
  <si>
    <t>25xx Upgrade to Onsite Service, Next Business Day</t>
  </si>
  <si>
    <t>25xx+ 1-Year Onsite Service, Next Business Day</t>
  </si>
  <si>
    <t>25xx+ 2-Year Onsite Service, Next Business Day</t>
  </si>
  <si>
    <t>30G0109</t>
  </si>
  <si>
    <t>Lexmark T654dtn</t>
  </si>
  <si>
    <t>CS310 Upgrade to Onsite Service</t>
  </si>
  <si>
    <t>57X9114</t>
  </si>
  <si>
    <t>CS310 1-Year Exchange Service</t>
  </si>
  <si>
    <t>CS310 2-Years Exchange Service</t>
  </si>
  <si>
    <t>MX410 Upgrade to Onsite Service</t>
  </si>
  <si>
    <t>CS310 1-Year Exchange Service Renewal</t>
  </si>
  <si>
    <t>CS310 3-Years Exchange Service</t>
  </si>
  <si>
    <t>CS310 4-Years Exchange Service</t>
  </si>
  <si>
    <t>35S0267</t>
  </si>
  <si>
    <t>250-Sheet Tray MS/MX 31x/41x/51x/61x</t>
  </si>
  <si>
    <t>Pro915 3-Year Exchange</t>
  </si>
  <si>
    <t>Pro915 4-Year Exchange</t>
  </si>
  <si>
    <t>Pro915 1-Year Exchange</t>
  </si>
  <si>
    <t>Pro915 2-Year Exchange</t>
  </si>
  <si>
    <t>MX510, MX511 1-Year Onsite Service Renewal</t>
  </si>
  <si>
    <t>18C1256</t>
  </si>
  <si>
    <t>#29A Colour Print Cartridge</t>
  </si>
  <si>
    <t>10Z0402</t>
  </si>
  <si>
    <t>C780, C782 Forms Card</t>
  </si>
  <si>
    <t>10Z0403</t>
  </si>
  <si>
    <t>Lexmark PrintCryption Card for the Lexmark C780, C782</t>
  </si>
  <si>
    <t>16C0700</t>
  </si>
  <si>
    <t>Scanner Stand with Cabinet</t>
  </si>
  <si>
    <t>20B2373</t>
  </si>
  <si>
    <t>C77x, C78x 500-Sheet Tray</t>
  </si>
  <si>
    <t>28D0500</t>
  </si>
  <si>
    <t>Lexmark CX410e</t>
  </si>
  <si>
    <t>27X0210</t>
  </si>
  <si>
    <t>X792 1-Year Onsite Service, Next Business Day</t>
  </si>
  <si>
    <t>X792 2-Years Onsite Service, Next Business Day</t>
  </si>
  <si>
    <t>X792 3-Years Onsite Service, Next Business Day</t>
  </si>
  <si>
    <t>X792 4-Years Onsite Service, Next Business Day</t>
  </si>
  <si>
    <t>18C1629</t>
  </si>
  <si>
    <t>#29 Colour Return Program Print Cartridge</t>
  </si>
  <si>
    <t>256MB DDR1-DRAM</t>
  </si>
  <si>
    <t>MS410 1-Year Exchange Service</t>
  </si>
  <si>
    <t>MS410 2-Years Exchange Service</t>
  </si>
  <si>
    <t>MS410 3-Years Exchange Service</t>
  </si>
  <si>
    <t>MS410 4-Years Exchange Service</t>
  </si>
  <si>
    <t>18Y0438</t>
  </si>
  <si>
    <t>#41 Color Return Program Print Cartridge</t>
  </si>
  <si>
    <t>18Y0439</t>
  </si>
  <si>
    <t>#42 Black Return Program Print Cartridge</t>
  </si>
  <si>
    <t>21Z0580</t>
  </si>
  <si>
    <t>Lexmark XC940e</t>
  </si>
  <si>
    <t>14N1053</t>
  </si>
  <si>
    <t>100XL Black High Yield Return Program Ink Cartridge</t>
  </si>
  <si>
    <t>14N1054</t>
  </si>
  <si>
    <t>100XL Cyan High Yield Return Program Ink Cartridge</t>
  </si>
  <si>
    <t>14N1055</t>
  </si>
  <si>
    <t>100XL Magenta High Yield Return Program Ink Cartridge</t>
  </si>
  <si>
    <t>14N1056</t>
  </si>
  <si>
    <t>100XL Yellow High Yield Return Program Ink Cartridge</t>
  </si>
  <si>
    <t>27S2650</t>
  </si>
  <si>
    <t>550-Sheet Specialty Media Drawer</t>
  </si>
  <si>
    <t>C748 1-Year Onsite Service, Next Business Day</t>
  </si>
  <si>
    <t>C748 3-Year Onsite Service, Next Business Day</t>
  </si>
  <si>
    <t>C748 4-Year Onsite Service, Next Business Day</t>
  </si>
  <si>
    <t>C748 1-Year Onsite Service Renewal, Next Business Day</t>
  </si>
  <si>
    <t>40G0410</t>
  </si>
  <si>
    <t>Lexmark MS810dtn</t>
  </si>
  <si>
    <t>41H0050</t>
  </si>
  <si>
    <t>Lexmark C748de</t>
  </si>
  <si>
    <t>X548 1-Year Onsite Service, Next Business Day</t>
  </si>
  <si>
    <t>22Z0016</t>
  </si>
  <si>
    <t>C950, X95x 3500-Sheet Finisher (3-Hole)</t>
  </si>
  <si>
    <t>22Z0017</t>
  </si>
  <si>
    <t>C950, X95x Booklet Finisher (3-Hole)</t>
  </si>
  <si>
    <t>22Z0014</t>
  </si>
  <si>
    <t>C950, X95x 2520-Sheet Tandem Tray Module</t>
  </si>
  <si>
    <t>22Z0015</t>
  </si>
  <si>
    <t>C950, X95x 2000-Sheet High Capacity Feeder</t>
  </si>
  <si>
    <t>22Z0012</t>
  </si>
  <si>
    <t>C950, X95x 520-Sheet Drawer Stand</t>
  </si>
  <si>
    <t>22Z0013</t>
  </si>
  <si>
    <t>C950, X95x 3x520-Sheet Drawer Stand</t>
  </si>
  <si>
    <t>40G0200</t>
  </si>
  <si>
    <t>Lexmark MS811n</t>
  </si>
  <si>
    <t>X952 1-Year Onsite Service, Next Business Day</t>
  </si>
  <si>
    <t>X952 3-Years Onsite Service, Next Business Day</t>
  </si>
  <si>
    <t>X952 2-Years Onsite Service, Next Business Day</t>
  </si>
  <si>
    <t>X952 1-Year Onsite Service Renewal, Next Business Day</t>
  </si>
  <si>
    <t>Pro715 2-Year Exchange</t>
  </si>
  <si>
    <t>Pro715 1-Year Exchange</t>
  </si>
  <si>
    <t>57X9101</t>
  </si>
  <si>
    <t>256MB Flash Memory Card</t>
  </si>
  <si>
    <t>CX410 2-Years Onsite Service</t>
  </si>
  <si>
    <t>CX410 1-Year Onsite Service</t>
  </si>
  <si>
    <t>35S6701</t>
  </si>
  <si>
    <t>Lexmark MX611de</t>
  </si>
  <si>
    <t>35S6700</t>
  </si>
  <si>
    <t>Lexmark MX610de</t>
  </si>
  <si>
    <t>35S6702</t>
  </si>
  <si>
    <t>Lexmark MX611dhe</t>
  </si>
  <si>
    <t>27X0025</t>
  </si>
  <si>
    <t>MarkNet N8250 802.11b/g/n Wireless Print Server</t>
  </si>
  <si>
    <t>16M1254</t>
  </si>
  <si>
    <t>X65x Card for IPDS and SCS/TNe</t>
  </si>
  <si>
    <t>16M1253</t>
  </si>
  <si>
    <t>X65x Forms and Bar Code Card</t>
  </si>
  <si>
    <t>MX410 3-Years Onsite Service</t>
  </si>
  <si>
    <t>MS810 1-Year Onsite Service Renewal</t>
  </si>
  <si>
    <t>MS810 4-Years Onsite Service</t>
  </si>
  <si>
    <t>MS810 3-Years Onsite Service</t>
  </si>
  <si>
    <t>MS810 2-Years Onsite Service</t>
  </si>
  <si>
    <t>MS810 1-Year Onsite Service</t>
  </si>
  <si>
    <t>MS810 Upgrade to Onsite Service</t>
  </si>
  <si>
    <t>27X0200</t>
  </si>
  <si>
    <t>X792 1-Year Onsite Service Renewal, Next Business Day</t>
  </si>
  <si>
    <t>47B1100</t>
  </si>
  <si>
    <t>C792, X792 500-Sheet Staple Finisher</t>
  </si>
  <si>
    <t>28C0050</t>
  </si>
  <si>
    <t>Lexmark CS310dn</t>
  </si>
  <si>
    <t>25A0197</t>
  </si>
  <si>
    <t>Lexmark C736dtn with eSF and USB Card</t>
  </si>
  <si>
    <t>MS610 4-Years Onsite Service</t>
  </si>
  <si>
    <t>14F0000</t>
  </si>
  <si>
    <t>Parallel 1284-B Interface Card</t>
  </si>
  <si>
    <t>MS610 4-Years Exchange Service</t>
  </si>
  <si>
    <t>MS610 3-Years Exchange Service</t>
  </si>
  <si>
    <t>MS610 1-Year Exchange Service Renewal</t>
  </si>
  <si>
    <t>MS610 Upgrade to Onsite Service</t>
  </si>
  <si>
    <t>MS610 2-Years Onsite Service</t>
  </si>
  <si>
    <t>21Z0590</t>
  </si>
  <si>
    <t>Lexmark XC945e</t>
  </si>
  <si>
    <t>MS310 1-Year Onsite Service Renewal</t>
  </si>
  <si>
    <t>MS310 4-Years Onsite Service</t>
  </si>
  <si>
    <t>MS310 3-Years Onsite Service</t>
  </si>
  <si>
    <t>47B1120</t>
  </si>
  <si>
    <t>Lexmark X792dtpe</t>
  </si>
  <si>
    <t>47B1121</t>
  </si>
  <si>
    <t>Lexmark X792dtme</t>
  </si>
  <si>
    <t>47B1122</t>
  </si>
  <si>
    <t>Lexmark X792dtse</t>
  </si>
  <si>
    <t>13N1530</t>
  </si>
  <si>
    <t>40+ GB Hard Disk</t>
  </si>
  <si>
    <t>37X5125</t>
  </si>
  <si>
    <t>MarkNet N8110 V.34 Fax Card</t>
  </si>
  <si>
    <t>41H0197</t>
  </si>
  <si>
    <t>C748 Forms and Bar Code Card</t>
  </si>
  <si>
    <t>41H0198</t>
  </si>
  <si>
    <t>C748 Card for IPDS</t>
  </si>
  <si>
    <t>41H0199</t>
  </si>
  <si>
    <t>C748 Card for PRESCRIBE Emulation</t>
  </si>
  <si>
    <t>Parallel (10') Cable</t>
  </si>
  <si>
    <t>X950 2-Years Onsite Service, Next Business Day</t>
  </si>
  <si>
    <t>X864e 2-Years Onsite Service, Next Business Day</t>
  </si>
  <si>
    <t>34T5114</t>
  </si>
  <si>
    <t>C74x, X74x Caster Base</t>
  </si>
  <si>
    <t>X864e 4-Years Onsite Service, Next Business Day</t>
  </si>
  <si>
    <t>18C1246</t>
  </si>
  <si>
    <t>#28A Black Print Cartridge</t>
  </si>
  <si>
    <t>Pro5500 1-Year Exchange Service</t>
  </si>
  <si>
    <t>Pro5500 2-Year Exchange Service</t>
  </si>
  <si>
    <t>Pro715, Pro915 550-Sheet Drawer</t>
  </si>
  <si>
    <t>28C0000</t>
  </si>
  <si>
    <t>Lexmark CS310n</t>
  </si>
  <si>
    <t>S515 3-Year Exchange Service</t>
  </si>
  <si>
    <t>S515 1-Year Exchange Service</t>
  </si>
  <si>
    <t>S515 2-Year Exchange Service</t>
  </si>
  <si>
    <t>27X0903</t>
  </si>
  <si>
    <t>MarkNet N8350 802.11b/g/n Wireless Kit</t>
  </si>
  <si>
    <t>57X9115</t>
  </si>
  <si>
    <t>CX410 1-Year Onsite Service Renewal</t>
  </si>
  <si>
    <t>CX410 3-Years Onsite Service</t>
  </si>
  <si>
    <t>CX410 4-Years Onsite Service</t>
  </si>
  <si>
    <t>2-Year Extended Warranty Onsite Repair, Next Business Day</t>
  </si>
  <si>
    <t>35S8000</t>
  </si>
  <si>
    <t>MX61x Stapler</t>
  </si>
  <si>
    <t>MX410 4-Years Onsite Service</t>
  </si>
  <si>
    <t>MX410 2-Years Onsite Service</t>
  </si>
  <si>
    <t>MX410 1-Year Onsite Service</t>
  </si>
  <si>
    <t>MS810 1-Year Exchange Service Renewal</t>
  </si>
  <si>
    <t>MS810 1-Year Exchange Service</t>
  </si>
  <si>
    <t>MS810 2-Years Exchange Service</t>
  </si>
  <si>
    <t>MS810 3-Years Exchange Service</t>
  </si>
  <si>
    <t>MS810 4-Years Exchange Service</t>
  </si>
  <si>
    <t>C925 1-Year Onsite Service, Next Business Day</t>
  </si>
  <si>
    <t>C925 2-Years Onsite Service, Next Business Day</t>
  </si>
  <si>
    <t>53A4232</t>
  </si>
  <si>
    <t>Twin-Pack #44, #43 Black and Color Print Cartridges</t>
  </si>
  <si>
    <t>53A4236</t>
  </si>
  <si>
    <t>Twin-Pack #36XL, #37XL Black and Color Return Program Print Cartridges</t>
  </si>
  <si>
    <t>18C1592</t>
  </si>
  <si>
    <t>#24 Colour Return Program Print Cartridge</t>
  </si>
  <si>
    <t>24T7436</t>
  </si>
  <si>
    <t>Lexmark MX812dtfe</t>
  </si>
  <si>
    <t>24T7300</t>
  </si>
  <si>
    <t>MX81x 550-Sheet Tray</t>
  </si>
  <si>
    <t>MX812 1-Year Onsite Service Renewal</t>
  </si>
  <si>
    <t>MX812 3-Years Onsite Service</t>
  </si>
  <si>
    <t>MX812 4-Years Onsite Service</t>
  </si>
  <si>
    <t>MX812 1-Year Onsite Service</t>
  </si>
  <si>
    <t>MX812 2-Years Onsite Service</t>
  </si>
  <si>
    <t>13N1524</t>
  </si>
  <si>
    <t>256MB DDR-DRAM</t>
  </si>
  <si>
    <t>13N1523</t>
  </si>
  <si>
    <t>128MB DDR-DRAM</t>
  </si>
  <si>
    <t>24Z0043</t>
  </si>
  <si>
    <t>X925 Card for PRESCRIBE Emulation</t>
  </si>
  <si>
    <t>24Z0042</t>
  </si>
  <si>
    <t>X925 Card for IPDS</t>
  </si>
  <si>
    <t>24Z0041</t>
  </si>
  <si>
    <t>X925 Forms and Bar Code Card</t>
  </si>
  <si>
    <t>24Z0040</t>
  </si>
  <si>
    <t>C925 Card for PRESCRIBE Emulation</t>
  </si>
  <si>
    <t>MS310 1-Year Exchange Service Renewal</t>
  </si>
  <si>
    <t>21Z0368</t>
  </si>
  <si>
    <t>X940e, X945e Card for IPDS and SCS/TNe</t>
  </si>
  <si>
    <t>MS310 Upgrade to Onsite Service</t>
  </si>
  <si>
    <t>MS310 1-Year Exchange Service</t>
  </si>
  <si>
    <t>MS310 2-Years Exchange Service</t>
  </si>
  <si>
    <t>MS310 3-Years Exchange Service</t>
  </si>
  <si>
    <t>MS310 4-Years Exchange Se</t>
  </si>
  <si>
    <t>47B1110</t>
  </si>
  <si>
    <t>X792 Forms and Bar Code Card</t>
  </si>
  <si>
    <t>47B1112</t>
  </si>
  <si>
    <t>X792 Card for PRESCRIBE Emulation</t>
  </si>
  <si>
    <t>MS310 1-Year Onsite Service</t>
  </si>
  <si>
    <t>MS310 2-Years Onsite Service</t>
  </si>
  <si>
    <t>21Z0367</t>
  </si>
  <si>
    <t>X940e, X945e Bar Code and Forms Card</t>
  </si>
  <si>
    <t>MS610 1-Year Onsite Service Renewal</t>
  </si>
  <si>
    <t>38C0517</t>
  </si>
  <si>
    <t>CS510 Card for PRESCRIBE Emulation</t>
  </si>
  <si>
    <t>38C0516</t>
  </si>
  <si>
    <t>CS410 Card for PRESCRIBE Emulation</t>
  </si>
  <si>
    <t>11C2956</t>
  </si>
  <si>
    <t>Lexmark Forms Printer 2581n+</t>
  </si>
  <si>
    <t>11C2957</t>
  </si>
  <si>
    <t>Lexmark Forms Printer 2591n+</t>
  </si>
  <si>
    <t>512MB DDR2-DRAM</t>
  </si>
  <si>
    <t>256MB DDR2-DRAM</t>
  </si>
  <si>
    <t>18Y0343</t>
  </si>
  <si>
    <t>#43XL Colour Print Cartridge</t>
  </si>
  <si>
    <t>32MB Flash Card</t>
  </si>
  <si>
    <t>C746 1-Year Onsite Service Renewal, Next Business Day</t>
  </si>
  <si>
    <t>40G0610</t>
  </si>
  <si>
    <t>Lexmark MS711dn</t>
  </si>
  <si>
    <t>MS610 3-Years Onsite Service</t>
  </si>
  <si>
    <t>2 Years Onsite Repair Extended Warranty, Next Business Day</t>
  </si>
  <si>
    <t>X860e 4-Years Onsite Service, Next Business Day</t>
  </si>
  <si>
    <t>X860e 3-Years Onsite Service, Next Business Day</t>
  </si>
  <si>
    <t>X860e 2-Years Onsite Service, Next Business Day</t>
  </si>
  <si>
    <t>X860e 1-Year Onsite Service, Next Business Day</t>
  </si>
  <si>
    <t>C950 3-Years Onsite Service, Next Business Day</t>
  </si>
  <si>
    <t>C950 2-Years Onsite Service, Next Business Day</t>
  </si>
  <si>
    <t>MS610 1-Year Onsite Service</t>
  </si>
  <si>
    <t>C950 1-Year Onsite Service, Next Business Day</t>
  </si>
  <si>
    <t>1 year Onsite Repair, Next Business Day Renewal</t>
  </si>
  <si>
    <t>27X0901</t>
  </si>
  <si>
    <t>Pro4000 3-Year Exchange Service</t>
  </si>
  <si>
    <t>MS710 4-Year Exchange Service</t>
  </si>
  <si>
    <t>30G0803</t>
  </si>
  <si>
    <t>30G0802</t>
  </si>
  <si>
    <t>30G0801</t>
  </si>
  <si>
    <t>90T3005</t>
  </si>
  <si>
    <t>CS410 1-Year Onsite Service Renewal</t>
  </si>
  <si>
    <t>28D0550</t>
  </si>
  <si>
    <t>Lexmark CX410de</t>
  </si>
  <si>
    <t>40G0820</t>
  </si>
  <si>
    <t>250-Sheet Lockable Tray</t>
  </si>
  <si>
    <t>MX310 4-Years Onsite Service</t>
  </si>
  <si>
    <t>MX310 3-Years Onsite Service</t>
  </si>
  <si>
    <t>MX310 1-Year Onsite Service Renewal</t>
  </si>
  <si>
    <t>24T7440</t>
  </si>
  <si>
    <t>Lexmark MX812dxfe</t>
  </si>
  <si>
    <t>24T7442</t>
  </si>
  <si>
    <t>Lexmark MX812dxme</t>
  </si>
  <si>
    <t>21J0401</t>
  </si>
  <si>
    <t>Lexmark 4600 MFP Option, C782n</t>
  </si>
  <si>
    <t>24Z0056</t>
  </si>
  <si>
    <t>Lexmark C925dte</t>
  </si>
  <si>
    <t>47B1102</t>
  </si>
  <si>
    <t>C792, X792 500-Sheet Offset Stacker</t>
  </si>
  <si>
    <t>47B1103</t>
  </si>
  <si>
    <t>C792, X792 500-Sheet Staple, Hole Punch Finisher</t>
  </si>
  <si>
    <t>21Z0370</t>
  </si>
  <si>
    <t>Lexmark PrintCryption Card for the Lexmark X940e, X945e</t>
  </si>
  <si>
    <t>47B1101</t>
  </si>
  <si>
    <t>C792, X792 5-Bin Mailbox</t>
  </si>
  <si>
    <t>512MB DDR1-DRAM</t>
  </si>
  <si>
    <t>18C0610</t>
  </si>
  <si>
    <t>#31 Photo Colour Print Cartridge</t>
  </si>
  <si>
    <t>Upgrade to Onsite Repair Extended Warranty</t>
  </si>
  <si>
    <t>2 Year Onsite Repair Extended Warranty</t>
  </si>
  <si>
    <t>1 Year Onsite Repair Extended Warranty</t>
  </si>
  <si>
    <t>11C0109</t>
  </si>
  <si>
    <t>Lexmark Forms Printer 2580n+</t>
  </si>
  <si>
    <t>MX710 2-Years Onsite Service</t>
  </si>
  <si>
    <t>MX710 1-Year Onsite Service</t>
  </si>
  <si>
    <t>40G0350</t>
  </si>
  <si>
    <t>Lexmark MS812de</t>
  </si>
  <si>
    <t>40G0510</t>
  </si>
  <si>
    <t>Lexmark MS710dn</t>
  </si>
  <si>
    <t>24TT312</t>
  </si>
  <si>
    <t>Lexmark MX810dtfe Gov S70 LV CAC</t>
  </si>
  <si>
    <t>Installation Model Group 3</t>
  </si>
  <si>
    <t>24T7413</t>
  </si>
  <si>
    <t>Lexmark MX810dtpe</t>
  </si>
  <si>
    <t>1 Year Renewal OnSite Repair  Extended Warranty</t>
  </si>
  <si>
    <t>24T7417</t>
  </si>
  <si>
    <t>Lexmark MX810dxpe</t>
  </si>
  <si>
    <t>Installation Model Group 2</t>
  </si>
  <si>
    <t>24T7409</t>
  </si>
  <si>
    <t>Lexmark MX810dpe</t>
  </si>
  <si>
    <t>18C1628</t>
  </si>
  <si>
    <t>#28 Black Return Program Print Cartridge</t>
  </si>
  <si>
    <t>24T7421</t>
  </si>
  <si>
    <t>Lexmark MX811dpe</t>
  </si>
  <si>
    <t>24T7425</t>
  </si>
  <si>
    <t>Lexmark MX811dtpe</t>
  </si>
  <si>
    <t>24T7429</t>
  </si>
  <si>
    <t>Lexmark MX811dxpe</t>
  </si>
  <si>
    <t>24T7433</t>
  </si>
  <si>
    <t>Lexmark MX812dpe</t>
  </si>
  <si>
    <t>24T7437</t>
  </si>
  <si>
    <t>Lexmark MX812dtpe</t>
  </si>
  <si>
    <t>24T7441</t>
  </si>
  <si>
    <t>Lexmark MX812dxpe</t>
  </si>
  <si>
    <t>35S0367</t>
  </si>
  <si>
    <t>40G0849</t>
  </si>
  <si>
    <t>Staple, Hole Punch Finisher</t>
  </si>
  <si>
    <t>13T0101R</t>
  </si>
  <si>
    <t>Optra E310, E312 High Yield Reconditioned Print Cartridge</t>
  </si>
  <si>
    <t>XS864 2-Years Parts Only Service</t>
  </si>
  <si>
    <t>XS862 3-Years Parts Only Service</t>
  </si>
  <si>
    <t>XS862 2-Years Parts Only Service</t>
  </si>
  <si>
    <t>XS862 1-Year Parts Only Service</t>
  </si>
  <si>
    <t>XS796 3-Years Parts Only Service</t>
  </si>
  <si>
    <t>XS864 1-Year Parts Only Service</t>
  </si>
  <si>
    <t>Lexmark CS510dte</t>
  </si>
  <si>
    <t>Lexmark CS510de</t>
  </si>
  <si>
    <t>XS955 2-Years Parts Only Service</t>
  </si>
  <si>
    <t>XS955 3-Years Parts Only Service</t>
  </si>
  <si>
    <t>XS955 1-Year Parts Only Service</t>
  </si>
  <si>
    <t>CS796 3-Years Parts Only Service</t>
  </si>
  <si>
    <t>CS796 2-Years Parts Only Service</t>
  </si>
  <si>
    <t>CS796 1-Year Parts Only Service</t>
  </si>
  <si>
    <t>XS796 2-Years Parts Only Service</t>
  </si>
  <si>
    <t>XS796 1-Year Parts Only Service</t>
  </si>
  <si>
    <t>XS864 3-Years Parts Only Service</t>
  </si>
  <si>
    <t>XS860 1-Year Parts Only Service</t>
  </si>
  <si>
    <t>XS860 2-Years Parts Only Service</t>
  </si>
  <si>
    <t>XS860 3-Years Parts Only Service</t>
  </si>
  <si>
    <t>40G0801</t>
  </si>
  <si>
    <t>250-Sheet Tray Insert for MX71x, MS81x</t>
  </si>
  <si>
    <t>40G0803</t>
  </si>
  <si>
    <t>550-Sheet Tray Insert for MX71x, MS81x</t>
  </si>
  <si>
    <t>CX510 1-Year Onsite Service</t>
  </si>
  <si>
    <t>CX510 2-Years Onsite Service</t>
  </si>
  <si>
    <t>CX510 3-Years Onsite Service</t>
  </si>
  <si>
    <t>CX510 4-Years Onsite Service</t>
  </si>
  <si>
    <t>CX510 1-Year Onsite Service Renewal</t>
  </si>
  <si>
    <t>XM7155 4-Year Onsite Service</t>
  </si>
  <si>
    <t>XM3150 4-Year Onsite Service</t>
  </si>
  <si>
    <t>57X0070</t>
  </si>
  <si>
    <t>Removable Hard Disk Enclosure Kit</t>
  </si>
  <si>
    <t>12A1970</t>
  </si>
  <si>
    <t>14N0822</t>
  </si>
  <si>
    <t>14N1202</t>
  </si>
  <si>
    <t>3-Pack 100 Color (CMY) Return Program Ink Cartridges</t>
  </si>
  <si>
    <t>14N1203</t>
  </si>
  <si>
    <t>2-Pack 100XL Black High Yield Return Program Ink Cartridges</t>
  </si>
  <si>
    <t>14N1204</t>
  </si>
  <si>
    <t>3-Pack 100XL Color (CMY) High Yield Return Program Ink Cartridges</t>
  </si>
  <si>
    <t>14N1205</t>
  </si>
  <si>
    <t>4-Pack 105XL Black High Yield Return Program Ink Cartridges</t>
  </si>
  <si>
    <t>14N1206</t>
  </si>
  <si>
    <t>108 Configured Ink Cartridge Standard Re</t>
  </si>
  <si>
    <t>14N1224</t>
  </si>
  <si>
    <t>2-Pack 105XL Black High Yield Return Program Ink Cartridges</t>
  </si>
  <si>
    <t>14N1811</t>
  </si>
  <si>
    <t>2x 155XL Black High Yield Return Program Ink Cartridge</t>
  </si>
  <si>
    <t>14N1813</t>
  </si>
  <si>
    <t>2x 150XL Black High Yield Return Program Ink Cartridges</t>
  </si>
  <si>
    <t>15M0120</t>
  </si>
  <si>
    <t>17G0050</t>
  </si>
  <si>
    <t>18C0033</t>
  </si>
  <si>
    <t>18C1530</t>
  </si>
  <si>
    <t>#3 Black Print Cartridge</t>
  </si>
  <si>
    <t>53A0834</t>
  </si>
  <si>
    <t>Twin Pack #17 Black Moderate Use Print Cartridges</t>
  </si>
  <si>
    <t>53A0836</t>
  </si>
  <si>
    <t>Twin Pack #17, #27 Black and Colour Moderate Use Print Cartridges</t>
  </si>
  <si>
    <t>53A1433</t>
  </si>
  <si>
    <t>Twin-Pack 34XL, 35XL Black, Colour High Yield Print Cartridges</t>
  </si>
  <si>
    <t>53A1988</t>
  </si>
  <si>
    <t>Twin-Pack #1 Print Cartridge</t>
  </si>
  <si>
    <t>53A2098</t>
  </si>
  <si>
    <t>Twin-Pack #32, #33 Black and Colour Print Cartridges</t>
  </si>
  <si>
    <t>53A3806</t>
  </si>
  <si>
    <t>Twin-Pack #23, #24 Black and Colour Return Program Print Cartridges</t>
  </si>
  <si>
    <t>53A3909</t>
  </si>
  <si>
    <t>2/3 Configured Print Cartridge Standard</t>
  </si>
  <si>
    <t>53A3912</t>
  </si>
  <si>
    <t>#32 Black Print Cartridge Twin-Pack</t>
  </si>
  <si>
    <t>53A4235</t>
  </si>
  <si>
    <t>Twin-Pack #36, #37 Black and Color Return Program Print Cartridges</t>
  </si>
  <si>
    <t>53A4238</t>
  </si>
  <si>
    <t>Twin-Pack #14, #15 Black and Colour Return Program Print Cartridges</t>
  </si>
  <si>
    <t>53A4320</t>
  </si>
  <si>
    <t>Twin-Pack #4, #5 Black and Color Return Program Print Cartridges</t>
  </si>
  <si>
    <t>22Z0000</t>
  </si>
  <si>
    <t>Lexmark C950de</t>
  </si>
  <si>
    <t>22Z0019</t>
  </si>
  <si>
    <t>Lexmark X950de</t>
  </si>
  <si>
    <t>28D0000</t>
  </si>
  <si>
    <t>Lexmark CS410n</t>
  </si>
  <si>
    <t>28D0050</t>
  </si>
  <si>
    <t>Lexmark CS410dn</t>
  </si>
  <si>
    <t>28D0100</t>
  </si>
  <si>
    <t>Lexmark CS410dtn</t>
  </si>
  <si>
    <t>34T5011</t>
  </si>
  <si>
    <t>Lexmark X746de</t>
  </si>
  <si>
    <t>34T5012</t>
  </si>
  <si>
    <t>Lexmark X748de</t>
  </si>
  <si>
    <t>34T5013</t>
  </si>
  <si>
    <t>Lexmark X748dte</t>
  </si>
  <si>
    <t>35S0500</t>
  </si>
  <si>
    <t>Lexmark MS610de</t>
  </si>
  <si>
    <t>35S0550</t>
  </si>
  <si>
    <t>Lexmark MS610dte</t>
  </si>
  <si>
    <t>35S5702</t>
  </si>
  <si>
    <t>Lexmark MX510de</t>
  </si>
  <si>
    <t>35S5703</t>
  </si>
  <si>
    <t>Lexmark MX511de</t>
  </si>
  <si>
    <t>35S5704</t>
  </si>
  <si>
    <t>Lexmark MX511dhe</t>
  </si>
  <si>
    <t>35S5941</t>
  </si>
  <si>
    <t>Lexmark MX511dte</t>
  </si>
  <si>
    <t>41G0000</t>
  </si>
  <si>
    <t>Lexmark C746n</t>
  </si>
  <si>
    <t>41G0050</t>
  </si>
  <si>
    <t>Lexmark C746dn</t>
  </si>
  <si>
    <t>41G0100</t>
  </si>
  <si>
    <t>Lexmark C746dtn</t>
  </si>
  <si>
    <t>47B0001</t>
  </si>
  <si>
    <t>Lexmark C792de</t>
  </si>
  <si>
    <t>47B0002</t>
  </si>
  <si>
    <t>Lexmark C792dte</t>
  </si>
  <si>
    <t>47B0003</t>
  </si>
  <si>
    <t>Lexmark C792dhe</t>
  </si>
  <si>
    <t>11A3550</t>
  </si>
  <si>
    <t>24xx High Yield Black Re-Inking Ribbon</t>
  </si>
  <si>
    <t>11A3540</t>
  </si>
  <si>
    <t>Lexmark 24XX Standard Yield Black Re-inking Ribbon</t>
  </si>
  <si>
    <t>35S0060</t>
  </si>
  <si>
    <t>Lexmark MS312dn</t>
  </si>
  <si>
    <t>35S0160</t>
  </si>
  <si>
    <t>Lexmark MS315dn</t>
  </si>
  <si>
    <t>35S0260</t>
  </si>
  <si>
    <t>Lexmark MS415dn</t>
  </si>
  <si>
    <t>MS312 1-Year Exchange Service</t>
  </si>
  <si>
    <t>MS312 2-Year Exchange Service</t>
  </si>
  <si>
    <t>MS312 3-Year Exchange Service</t>
  </si>
  <si>
    <t>MS312 4-Year Exchange Service</t>
  </si>
  <si>
    <t>MS312 1-Year Exchange Service Renewal</t>
  </si>
  <si>
    <t>MS312 Upgrade to Onsite Service</t>
  </si>
  <si>
    <t>MS312 1-Year Onsite Service</t>
  </si>
  <si>
    <t>MS312 2-Year Onsite Service</t>
  </si>
  <si>
    <t>MS312 3-Year Onsite Service</t>
  </si>
  <si>
    <t>MS312 4-Year Onsite Service</t>
  </si>
  <si>
    <t>MS312 1-Year Onsite Service Renewal</t>
  </si>
  <si>
    <t>MS315 1-Year Exchange Service</t>
  </si>
  <si>
    <t>MS315 2-Year Exchange Service</t>
  </si>
  <si>
    <t>MS315 3-Year Exchange Service</t>
  </si>
  <si>
    <t>MS315 4-Year Exchange Service</t>
  </si>
  <si>
    <t>MS315 1-Year Exchange Service Renewal</t>
  </si>
  <si>
    <t>MS315 Upgrade to Onsite Service</t>
  </si>
  <si>
    <t>MS315 1-Year Onsite Service</t>
  </si>
  <si>
    <t>MS315 2-Year Onsite Service</t>
  </si>
  <si>
    <t>MS315 3-Year Onsite Service</t>
  </si>
  <si>
    <t>MS315 4-Year Onsite Service</t>
  </si>
  <si>
    <t>MS315 1-Year Onsite Service Renewal</t>
  </si>
  <si>
    <t>MS415 1-Year Exchange Service</t>
  </si>
  <si>
    <t>MS415 2-Year Exchange Service</t>
  </si>
  <si>
    <t>MS415 3-Year Exchange Service</t>
  </si>
  <si>
    <t>MS415 4-Year Exchange Service</t>
  </si>
  <si>
    <t>MS415 1-Year Exchange Service Renewal</t>
  </si>
  <si>
    <t>MS415 Upgrade to Onsite Service</t>
  </si>
  <si>
    <t>MS415 1-Year Onsite Service</t>
  </si>
  <si>
    <t>MS415 2-Year Onsite Service</t>
  </si>
  <si>
    <t>MS415 3-Year Onsite Service</t>
  </si>
  <si>
    <t>MS415 4-Year Onsite Service</t>
  </si>
  <si>
    <t>MS415 1-Year Onsite Service Renewal</t>
  </si>
  <si>
    <t>35S6744</t>
  </si>
  <si>
    <t>Lexmark MX611dfe</t>
  </si>
  <si>
    <t>26Z0000</t>
  </si>
  <si>
    <t>Lexmark MS911de</t>
  </si>
  <si>
    <t>26Z0100</t>
  </si>
  <si>
    <t>Lexmark MX910de</t>
  </si>
  <si>
    <t>26Z0101</t>
  </si>
  <si>
    <t>Lexmark MX911dte</t>
  </si>
  <si>
    <t>26Z0102</t>
  </si>
  <si>
    <t>Lexmark MX912dxe</t>
  </si>
  <si>
    <t>26Z0023</t>
  </si>
  <si>
    <t>MS911 Forms and Bar Code Card</t>
  </si>
  <si>
    <t>26Z0024</t>
  </si>
  <si>
    <t>MS911 Card for IPDS</t>
  </si>
  <si>
    <t>26Z0025</t>
  </si>
  <si>
    <t>MS911 Card for PRESCRIBE Emulation</t>
  </si>
  <si>
    <t>26Z0081</t>
  </si>
  <si>
    <t>MS911, MX91x Staple Punch Finisher (3-Hole)</t>
  </si>
  <si>
    <t>26Z0083</t>
  </si>
  <si>
    <t>MS911, MX91x Booklet Finisher (3-Hole)</t>
  </si>
  <si>
    <t>26Z0084</t>
  </si>
  <si>
    <t>MS911, MX910, MX911 Inline Stapler</t>
  </si>
  <si>
    <t>26Z0085</t>
  </si>
  <si>
    <t>2 x 500-Sheet Tray</t>
  </si>
  <si>
    <t>26Z0086</t>
  </si>
  <si>
    <t>2500-Sheet Tandem Tray (Letter)</t>
  </si>
  <si>
    <t>26Z0088</t>
  </si>
  <si>
    <t>3000-Sheet Tray (Letter)</t>
  </si>
  <si>
    <t>26Z0090</t>
  </si>
  <si>
    <t>Working Shelf</t>
  </si>
  <si>
    <t>26Z0091</t>
  </si>
  <si>
    <t>MS911, MX91x Banner Media Tray</t>
  </si>
  <si>
    <t>26Z0195</t>
  </si>
  <si>
    <t>MX91x Forms and Bar Code Card</t>
  </si>
  <si>
    <t>26Z0196</t>
  </si>
  <si>
    <t>MX910, MX911, MX912 Card for IPDS</t>
  </si>
  <si>
    <t>26Z0197</t>
  </si>
  <si>
    <t>MX910, MX911, MX912 Card for PRESCRIBE Emulation</t>
  </si>
  <si>
    <t>57X7000</t>
  </si>
  <si>
    <t>English Keyboard Kit</t>
  </si>
  <si>
    <t>64G0H00</t>
  </si>
  <si>
    <t>MX910, MX911, MX912 High Yield Toner Cartridge</t>
  </si>
  <si>
    <t>MX910 1-Year Onsite Service</t>
  </si>
  <si>
    <t>MX910 2-Year Onsite Service</t>
  </si>
  <si>
    <t>MX910 3-Year Onsite Service</t>
  </si>
  <si>
    <t>MX910 4-Year Onsite Service</t>
  </si>
  <si>
    <t>MX910 1-Year Onsite Service Renewal</t>
  </si>
  <si>
    <t>MX911 1-Year Onsite Service</t>
  </si>
  <si>
    <t>MX911 2-Year Onsite Service</t>
  </si>
  <si>
    <t>MX911 3-Year Onsite Service</t>
  </si>
  <si>
    <t>MX911 4-Year Onsite Service</t>
  </si>
  <si>
    <t>MX911 1-Year Onsite Service Renewal</t>
  </si>
  <si>
    <t>MX912 1-Year Onsite Service</t>
  </si>
  <si>
    <t>MX912 2-Year Onsite Service</t>
  </si>
  <si>
    <t>MX912 3-Year Onsite Service</t>
  </si>
  <si>
    <t>MX912 4-Year Onsite Service</t>
  </si>
  <si>
    <t>MX912 1-Year Onsite Service Renewal</t>
  </si>
  <si>
    <t>MS911 1-Year Onsite Service</t>
  </si>
  <si>
    <t>MS911 2-Year Onsite Service</t>
  </si>
  <si>
    <t>MS911 3-Year Onsite Service</t>
  </si>
  <si>
    <t>MS911 4-Year Onsite Service</t>
  </si>
  <si>
    <t>MS911 1-Year Onsite Service Renewal</t>
  </si>
  <si>
    <t xml:space="preserve"> Post Warranty Advanced Exchange </t>
  </si>
  <si>
    <t xml:space="preserve"> Per Call Advanced Exchange </t>
  </si>
  <si>
    <t xml:space="preserve"> Post Warranty Onsite Repair </t>
  </si>
  <si>
    <t>Per Call Onsite Repair</t>
  </si>
  <si>
    <t>Post Warranty Advanced Exchange</t>
  </si>
  <si>
    <t>Per Call Advanced Exchange</t>
  </si>
  <si>
    <t xml:space="preserve">Per Call Onsite Repair </t>
  </si>
  <si>
    <t xml:space="preserve">Per Call Advanced Exchange </t>
  </si>
  <si>
    <t>Post Warranty Onsite Repair</t>
  </si>
  <si>
    <t>XM9145 1yr Parts Only Extended 1yr Parts</t>
  </si>
  <si>
    <t>XM9145 2yr Parts Only Extended 2yr Parts</t>
  </si>
  <si>
    <t>XM9145 3yr Parts Only Extended 3yr Parts</t>
  </si>
  <si>
    <t>XM9155 1yr Parts Only Extended 1yr Parts</t>
  </si>
  <si>
    <t>XM9155 2yr Parts Only Extended 2yr Parts</t>
  </si>
  <si>
    <t>XM9155 3yr Parts Only Extended 3yr Parts</t>
  </si>
  <si>
    <t>XM9165 1yr Parts Only Extended 1yr Parts</t>
  </si>
  <si>
    <t>XM9165 2yr Parts Only Extended 2yr Parts</t>
  </si>
  <si>
    <t>XM9165 3yr Parts Only Extended 3yr Parts</t>
  </si>
  <si>
    <t>MX710 Post 1yr NBD OSR</t>
  </si>
  <si>
    <t>MX710 Per Call 1 Time NBD OSR</t>
  </si>
  <si>
    <t>MX711 Post 1yr NBD OSR</t>
  </si>
  <si>
    <t>MX711 Per Call 1 Time NBD OSR</t>
  </si>
  <si>
    <t>MX810 Post 1yr NBD OSR</t>
  </si>
  <si>
    <t>MX810 Per Call 1 Time NBD OSR</t>
  </si>
  <si>
    <t>MX811 Post 1yr NBD OSR</t>
  </si>
  <si>
    <t>MX811 Per Call 1 Time NBD OSR</t>
  </si>
  <si>
    <t>MX812 Post 1yr NBD OSR</t>
  </si>
  <si>
    <t>MX812 Per Call 1 Time NBD OSR</t>
  </si>
  <si>
    <t>MX310 Post 1yr NBD OSR</t>
  </si>
  <si>
    <t>MX310 Per Call 1 Time NBD OSR</t>
  </si>
  <si>
    <t>MX410 Post 1yr NBD OSR</t>
  </si>
  <si>
    <t>MX410 Per Call 1 Time NBD OSR</t>
  </si>
  <si>
    <t>MX51x Post 1yr NBD OSR</t>
  </si>
  <si>
    <t>MX51x Per Call 1 Time NBD OSR</t>
  </si>
  <si>
    <t>MX61x Post 1yr NBD OSR</t>
  </si>
  <si>
    <t>MX61x Per Call 1 Time NBD OSR</t>
  </si>
  <si>
    <t>MS310 Post 1yr NBD Exchange</t>
  </si>
  <si>
    <t>MS310 Per Call 1 Time NBD Exchange</t>
  </si>
  <si>
    <t>MS310 Post 1yr NBD OSR</t>
  </si>
  <si>
    <t>MS310 Per Call 1 Time NBD OSR</t>
  </si>
  <si>
    <t>MS410 Post 1yr NBD Exchange</t>
  </si>
  <si>
    <t>MS410 Per Call 1 Time NBD Exchange</t>
  </si>
  <si>
    <t>MS410 Post 1yr NBD OSR</t>
  </si>
  <si>
    <t>MS410 Per Call 1 Time NBD OSR</t>
  </si>
  <si>
    <t>MS510 Post 1yr NBD Exchange</t>
  </si>
  <si>
    <t>MS510 Per Call 1 Time NBD Exchange</t>
  </si>
  <si>
    <t>MS510 Post 1yr NBD OSR</t>
  </si>
  <si>
    <t>MS510 Per Call 1 Time NBD OSR</t>
  </si>
  <si>
    <t>MS610 Post 1yr NBD Exchange</t>
  </si>
  <si>
    <t>MS610 Per Call 1 Time NBD Exchange</t>
  </si>
  <si>
    <t>MS610 Post 1yr NBD OSR</t>
  </si>
  <si>
    <t>MS610 Per Call 1 Time NBD OSR</t>
  </si>
  <si>
    <t>MS810 Post 1yr NBD Exchange</t>
  </si>
  <si>
    <t>MS810 Per Call 1 Time NBD Exchange</t>
  </si>
  <si>
    <t>MS810 Post 1yr NBD OSR</t>
  </si>
  <si>
    <t>MS810 Per Call 1 Time NBD OSR</t>
  </si>
  <si>
    <t>MS811 Post 1yr NBD Exchange</t>
  </si>
  <si>
    <t>MS811 Per Call 1 Time NBD Exchange</t>
  </si>
  <si>
    <t>MS811 Post 1yr NBD OSR</t>
  </si>
  <si>
    <t>MS811 Per Call 1 Time NBD OSR</t>
  </si>
  <si>
    <t>MS812 Post 1yr NBD Exchange</t>
  </si>
  <si>
    <t>MS812 Per Call 1 Time NBD Exchange</t>
  </si>
  <si>
    <t>MS812 Post 1yr NBD OSR</t>
  </si>
  <si>
    <t>MS812 Per Call 1 Time NBD OSR</t>
  </si>
  <si>
    <t>MS710 Post 1yr NBD Exchange</t>
  </si>
  <si>
    <t>MS710 Per Call 1 Time NBD Exchange</t>
  </si>
  <si>
    <t>MS710 Post 1yr NBD OSR</t>
  </si>
  <si>
    <t>MS710 Per Call 1 Time NBD OSR</t>
  </si>
  <si>
    <t>MS711 Post 1yr NBD Exchange</t>
  </si>
  <si>
    <t>MS711 Per Call 1 Time NBD Exchange</t>
  </si>
  <si>
    <t>MS711 Post 1yr NBD OSR</t>
  </si>
  <si>
    <t>MS711 Per Call 1 Time NBD OSR</t>
  </si>
  <si>
    <t>MX310 Post 1yr NBD Exchange</t>
  </si>
  <si>
    <t>MX310 Per Call 1 Time NBD Exchange</t>
  </si>
  <si>
    <t>MX410 Post 1yr NBD Exchange</t>
  </si>
  <si>
    <t>MX410 Per Call 1 Time NBD Exchange</t>
  </si>
  <si>
    <t>CS310 Post 1yr NBD Exchange</t>
  </si>
  <si>
    <t>CS310 Per Call 1 Time NBD Exchange</t>
  </si>
  <si>
    <t>CS310 Post 1yr NBD OSR</t>
  </si>
  <si>
    <t>CS310 Per Call 1 Time NBD OSR</t>
  </si>
  <si>
    <t>CS410 Post 1yr NBD Exchange</t>
  </si>
  <si>
    <t>CS410 Per Call 1 Time NBD Exchange</t>
  </si>
  <si>
    <t>CS410 Post 1yr NBD OSR</t>
  </si>
  <si>
    <t>CS410 Per Call 1 Time NBD OSR</t>
  </si>
  <si>
    <t>CS510 Post 1yr NBD Exchange</t>
  </si>
  <si>
    <t>CS510 Per Call 1 Time NBD Exchange</t>
  </si>
  <si>
    <t>CS510 Post 1yr NBD OSR</t>
  </si>
  <si>
    <t>CS510 Per Call 1 Time NBD OSR</t>
  </si>
  <si>
    <t>CX310 Post 1yr NBD OSR</t>
  </si>
  <si>
    <t>CX310 Per Call 1 Time NBD OSR</t>
  </si>
  <si>
    <t>CX410 Post 1yr NBD OSR</t>
  </si>
  <si>
    <t>CX410 Per Call 1 Time NBD OSR</t>
  </si>
  <si>
    <t>CX510 Post 1yr NBD OSR</t>
  </si>
  <si>
    <t>CX510 Per Call 1 Time NBD OSR</t>
  </si>
  <si>
    <t>MX910 1yr Post Wty OSR NBD Post 1yr NBD</t>
  </si>
  <si>
    <t>MX910 Per Call OSR NBD Per Call 1 Time N</t>
  </si>
  <si>
    <t>MX911 1yr Post Wty OSR NBD Post 1yr NBD</t>
  </si>
  <si>
    <t>MX911 Per Call OSR NBD Per Call 1 Time N</t>
  </si>
  <si>
    <t>MX912 1yr Post Wty OSR NBD Post 1yr NBD</t>
  </si>
  <si>
    <t>MX912 Per Call OSR NBD Per Call 1 Time N</t>
  </si>
  <si>
    <t>MS911 1yr Post Wty OSR NBD Post 1yr NBD</t>
  </si>
  <si>
    <t>MS911 Per Call OSR NBD Per Call 1 Time N</t>
  </si>
  <si>
    <t>CX310 Extended 3yr Parts Only</t>
  </si>
  <si>
    <t>CX310 Extended 1yr Parts Only</t>
  </si>
  <si>
    <t>CX310 3-Years Onsite Service</t>
  </si>
  <si>
    <t>CX310 Extended 4yr NBD OSR</t>
  </si>
  <si>
    <t>CX310 1-Year Onsite Service</t>
  </si>
  <si>
    <t>CX310 2-Years Onsite Service</t>
  </si>
  <si>
    <t>CX310 1-Year Onsite Service Renewal</t>
  </si>
  <si>
    <t>CX310 Extended 2yr Parts Only</t>
  </si>
  <si>
    <t>X658 Post 1yr NBD OSR</t>
  </si>
  <si>
    <t>27X0135</t>
  </si>
  <si>
    <t>MarkNet N8352 Wireless Print Server plus NFC</t>
  </si>
  <si>
    <t>27X0310</t>
  </si>
  <si>
    <t>MarkNet N8350 Wireless Print Server plus NFC</t>
  </si>
  <si>
    <t>27X0327</t>
  </si>
  <si>
    <t>57X0035</t>
  </si>
  <si>
    <t>CAC Contact Authentication Device</t>
  </si>
  <si>
    <t>57X7001</t>
  </si>
  <si>
    <t>French Keyboard Kit</t>
  </si>
  <si>
    <t>10N0016</t>
  </si>
  <si>
    <t>10N0026</t>
  </si>
  <si>
    <t>10N0217</t>
  </si>
  <si>
    <t>10N0227</t>
  </si>
  <si>
    <t>14L0086</t>
  </si>
  <si>
    <t>200 Cyan Return Program Ink Cartridge</t>
  </si>
  <si>
    <t>14L0087</t>
  </si>
  <si>
    <t>200 Magenta Return Program Ink Cartridge</t>
  </si>
  <si>
    <t>14L0088</t>
  </si>
  <si>
    <t>200 Yellow Return Program Ink Cartridge</t>
  </si>
  <si>
    <t>14L0173</t>
  </si>
  <si>
    <t>200 Black Return Program Ink Cartridge</t>
  </si>
  <si>
    <t>14L0174</t>
  </si>
  <si>
    <t>200XL Black High Yield Return Program Ink Cartridge</t>
  </si>
  <si>
    <t>14L0175</t>
  </si>
  <si>
    <t>200XL Cyan High Yield Return Program Ink Cartridge</t>
  </si>
  <si>
    <t>14L0176</t>
  </si>
  <si>
    <t>200XL Magenta High Yield Return Program Ink Cartridge</t>
  </si>
  <si>
    <t>14L0177</t>
  </si>
  <si>
    <t>200XL Yellow High Yield Return Program Ink Cartridge</t>
  </si>
  <si>
    <t>14L0197</t>
  </si>
  <si>
    <t>200XLA Black High Yield Ink Cartridge</t>
  </si>
  <si>
    <t>14L0198</t>
  </si>
  <si>
    <t>200XLA Cyan High Yield Ink Cartridge</t>
  </si>
  <si>
    <t>14L0199</t>
  </si>
  <si>
    <t>200XLA Magenta High Yield Ink Cartridge</t>
  </si>
  <si>
    <t>14L0200</t>
  </si>
  <si>
    <t>200XLA Yellow High Yield Ink Cartridge</t>
  </si>
  <si>
    <t>14L0268</t>
  </si>
  <si>
    <t>3-Pack 200 Color (CMY) Return Program Ink Cartridges</t>
  </si>
  <si>
    <t>14L0269</t>
  </si>
  <si>
    <t>3-Pack 200XL Color (CMY) High Yield Return Program Ink Cartridges</t>
  </si>
  <si>
    <t>14L0646</t>
  </si>
  <si>
    <t>14L0648</t>
  </si>
  <si>
    <t>14L0649</t>
  </si>
  <si>
    <t>14L0650</t>
  </si>
  <si>
    <t>14L0651</t>
  </si>
  <si>
    <t>14L0652</t>
  </si>
  <si>
    <t>14L0653</t>
  </si>
  <si>
    <t>14N0481</t>
  </si>
  <si>
    <t>108XLA Black High Yield Ink Cartridge</t>
  </si>
  <si>
    <t>14N0482</t>
  </si>
  <si>
    <t>108XLA Cyan High Yield Ink Cartridge</t>
  </si>
  <si>
    <t>14N0483</t>
  </si>
  <si>
    <t>108XLA Magenta High Yield Ink Cartridge</t>
  </si>
  <si>
    <t>14N0484</t>
  </si>
  <si>
    <t>108XLA Yellow High Yield Ink Cartridge</t>
  </si>
  <si>
    <t>14N0655</t>
  </si>
  <si>
    <t>108 Black Return Program Ink Cartridge</t>
  </si>
  <si>
    <t>14N0656</t>
  </si>
  <si>
    <t>108 Cyan Return Program Ink Cartridge</t>
  </si>
  <si>
    <t>14N0657</t>
  </si>
  <si>
    <t>108 Magenta Return Program Ink Cartridge</t>
  </si>
  <si>
    <t>14N0658</t>
  </si>
  <si>
    <t>108 Yellow Return Program Ink Cartridge</t>
  </si>
  <si>
    <t>14N0659</t>
  </si>
  <si>
    <t>108XL Black High Yield Return Program Ink Cartridge</t>
  </si>
  <si>
    <t>14N0660</t>
  </si>
  <si>
    <t>108XL Cyan High Yield Return Program Ink Cartridge</t>
  </si>
  <si>
    <t>14N0661</t>
  </si>
  <si>
    <t>108XL Magenta High Yield Return Program Ink Cartridge</t>
  </si>
  <si>
    <t>14N0662</t>
  </si>
  <si>
    <t>108XL Yellow High Yield Return Program Ink Cartridge</t>
  </si>
  <si>
    <t>14N0820</t>
  </si>
  <si>
    <t>14N0900</t>
  </si>
  <si>
    <t>14N0901</t>
  </si>
  <si>
    <t>14N0902</t>
  </si>
  <si>
    <t>14N1068</t>
  </si>
  <si>
    <t>14N1069</t>
  </si>
  <si>
    <t>14N1070</t>
  </si>
  <si>
    <t>14N1071</t>
  </si>
  <si>
    <t>14N1092</t>
  </si>
  <si>
    <t>100XLA Black High Yield Ink Cartridge</t>
  </si>
  <si>
    <t>14N1093</t>
  </si>
  <si>
    <t>100XLA Cyan High Yield Ink Cartridge</t>
  </si>
  <si>
    <t>14N1094</t>
  </si>
  <si>
    <t>100XLA Magenta High Yield Ink Cartridge</t>
  </si>
  <si>
    <t>14N1095</t>
  </si>
  <si>
    <t>100XLA Yellow High Yield Ink Cartridge</t>
  </si>
  <si>
    <t>14N1607</t>
  </si>
  <si>
    <t>150 Black Return Program Ink Cartridge</t>
  </si>
  <si>
    <t>14N1608</t>
  </si>
  <si>
    <t>14N1609</t>
  </si>
  <si>
    <t>14N1610</t>
  </si>
  <si>
    <t>14N1614</t>
  </si>
  <si>
    <t>14N1615</t>
  </si>
  <si>
    <t>14N1616</t>
  </si>
  <si>
    <t>14N1618</t>
  </si>
  <si>
    <t>14N1619</t>
  </si>
  <si>
    <t>14N1636</t>
  </si>
  <si>
    <t>150XLA Black High Yield Ink Cartridge</t>
  </si>
  <si>
    <t>14N1642</t>
  </si>
  <si>
    <t>150XLA Cyan High Yield Ink Cartridge</t>
  </si>
  <si>
    <t>14N1646</t>
  </si>
  <si>
    <t>150XLA Magenta High Yield Ink Cartridge</t>
  </si>
  <si>
    <t>14N1650</t>
  </si>
  <si>
    <t>150XLA Yellow High Yield Ink Cartridge</t>
  </si>
  <si>
    <t>14N1805</t>
  </si>
  <si>
    <t>150 Colour (CMY) Return Program Cartridges</t>
  </si>
  <si>
    <t>14N1807</t>
  </si>
  <si>
    <t>150XL Colour (CMY) High Yield Return Program Cartridges</t>
  </si>
  <si>
    <t>18C0032</t>
  </si>
  <si>
    <t>18C0034</t>
  </si>
  <si>
    <t>18C0035</t>
  </si>
  <si>
    <t>18C0190</t>
  </si>
  <si>
    <t>#2 Colour Print Cartridge</t>
  </si>
  <si>
    <t>18C0781</t>
  </si>
  <si>
    <t>18C1428</t>
  </si>
  <si>
    <t>18C1429</t>
  </si>
  <si>
    <t>18C1523</t>
  </si>
  <si>
    <t>18C1524</t>
  </si>
  <si>
    <t>18C1528</t>
  </si>
  <si>
    <t>18C1529</t>
  </si>
  <si>
    <t>18C1623</t>
  </si>
  <si>
    <t>#23A Black Print Cartridge</t>
  </si>
  <si>
    <t>18C1624</t>
  </si>
  <si>
    <t>#24A Colour Print Cartridge</t>
  </si>
  <si>
    <t>18C1954</t>
  </si>
  <si>
    <t>#4A Black Print Cartridge</t>
  </si>
  <si>
    <t>18C1960</t>
  </si>
  <si>
    <t>#5 Color Return Program Print Cartridge</t>
  </si>
  <si>
    <t>18C1970</t>
  </si>
  <si>
    <t>#5A Color Print Cartridge</t>
  </si>
  <si>
    <t>18C1974</t>
  </si>
  <si>
    <t>#4 Black Return Program Print Cartridge</t>
  </si>
  <si>
    <t>18C2080</t>
  </si>
  <si>
    <t>#14A Black Print Cartridge</t>
  </si>
  <si>
    <t>18C2090</t>
  </si>
  <si>
    <t>18C2100</t>
  </si>
  <si>
    <t>#15A Color Print Cartridge</t>
  </si>
  <si>
    <t>18C2110</t>
  </si>
  <si>
    <t>18C2130</t>
  </si>
  <si>
    <t>18C2140</t>
  </si>
  <si>
    <t>18C2150</t>
  </si>
  <si>
    <t>#36A Black Print Cartridge</t>
  </si>
  <si>
    <t>18C2160</t>
  </si>
  <si>
    <t>#37A Color Print Cartridge</t>
  </si>
  <si>
    <t>18C2170</t>
  </si>
  <si>
    <t>18C2180</t>
  </si>
  <si>
    <t>18C2190</t>
  </si>
  <si>
    <t>#36XLA Black Print Cartridge</t>
  </si>
  <si>
    <t>18C2200</t>
  </si>
  <si>
    <t>#37XLA Color Print Cartridge</t>
  </si>
  <si>
    <t>18L0032</t>
  </si>
  <si>
    <t>18L0042</t>
  </si>
  <si>
    <t>18Y0141</t>
  </si>
  <si>
    <t>18Y0142</t>
  </si>
  <si>
    <t>18Y0143</t>
  </si>
  <si>
    <t>43XL Colour Print Cartridge</t>
  </si>
  <si>
    <t>18Y0144</t>
  </si>
  <si>
    <t>18Y0341</t>
  </si>
  <si>
    <t>#41A Color Print Cartridge</t>
  </si>
  <si>
    <t>18Y0342</t>
  </si>
  <si>
    <t>#42A Black Print Cartridge</t>
  </si>
  <si>
    <t>53A1510</t>
  </si>
  <si>
    <t>Twin-Pack #82, #83 Black and Colour Print Cartridge</t>
  </si>
  <si>
    <t>53A3805</t>
  </si>
  <si>
    <t>Twin-Pack #28, #29 Black and Colour Return Program Print Cartridges</t>
  </si>
  <si>
    <t>6400, 6408 General Purpose Ribbon</t>
  </si>
  <si>
    <t>6400, 6408 High Contrast Ribbon</t>
  </si>
  <si>
    <t>6x 6400, 6412 General Purpose Ribbon (6-Pack Bundle)</t>
  </si>
  <si>
    <t>6400, 6412 High Contrast Ribbon</t>
  </si>
  <si>
    <t>26Z0094</t>
  </si>
  <si>
    <t>MS911/MX91x Cabinet</t>
  </si>
  <si>
    <t>SPD0001</t>
  </si>
  <si>
    <t>Surge Protective Device, 110-120V</t>
  </si>
  <si>
    <t>08A0476</t>
  </si>
  <si>
    <t>E320, E322 Return Program Print Cartridge</t>
  </si>
  <si>
    <t>08A0477</t>
  </si>
  <si>
    <t>E320, E322 High Yield Print Cartridge</t>
  </si>
  <si>
    <t>08A0478</t>
  </si>
  <si>
    <t>E320, E322 High Yield Return Program Print Cartridge</t>
  </si>
  <si>
    <t>10B3100</t>
  </si>
  <si>
    <t>C75x, C76x, C77x, C78x Waste Toner Container</t>
  </si>
  <si>
    <t>Optra C710 Coating Roll</t>
  </si>
  <si>
    <t>Optra C710 Transfer Kit</t>
  </si>
  <si>
    <t>10S0150</t>
  </si>
  <si>
    <t>E210 Print Cartridge</t>
  </si>
  <si>
    <t>11K3188</t>
  </si>
  <si>
    <t>Staple Cartridge</t>
  </si>
  <si>
    <t>12015SA</t>
  </si>
  <si>
    <t>E120 Return Program Toner Cartridge</t>
  </si>
  <si>
    <t>12026XW</t>
  </si>
  <si>
    <t>E120 Photoconductor Kit</t>
  </si>
  <si>
    <t>12035SA</t>
  </si>
  <si>
    <t>E120 Toner Cartridge</t>
  </si>
  <si>
    <t>12A0150</t>
  </si>
  <si>
    <t>Optra S High Yield Factory Reconditioned Print Cartridge</t>
  </si>
  <si>
    <t>12A0350</t>
  </si>
  <si>
    <t>Optra S High Yield Factory Reconditioned Print Cartridge for Label Applications</t>
  </si>
  <si>
    <t>12A2260</t>
  </si>
  <si>
    <t>E320, E322 High Yield Reconditioned Print Cartridge</t>
  </si>
  <si>
    <t>12A2360</t>
  </si>
  <si>
    <t>E321, E323 High Yield Reconditioned Print Cartridge</t>
  </si>
  <si>
    <t>12A3160</t>
  </si>
  <si>
    <t>T520, T522 High Yield Factory Reconditioned Print Cartridge</t>
  </si>
  <si>
    <t>12A3360</t>
  </si>
  <si>
    <t>T520, T522 High Yield Factory Reconditioned Print Cartridge for Label applications</t>
  </si>
  <si>
    <t>12A3710</t>
  </si>
  <si>
    <t>X422 Print Cartridge</t>
  </si>
  <si>
    <t>12A3715</t>
  </si>
  <si>
    <t>X422 High Yield Print Cartridge</t>
  </si>
  <si>
    <t>12A4710</t>
  </si>
  <si>
    <t>X422 Return Program Print Cartridge</t>
  </si>
  <si>
    <t>12A4715</t>
  </si>
  <si>
    <t>X422 High Yield Return Program Print Cartridge</t>
  </si>
  <si>
    <t>12A5140</t>
  </si>
  <si>
    <t>Optra T High Yield Factory Reconditioned Print Cartridge</t>
  </si>
  <si>
    <t>12A5340</t>
  </si>
  <si>
    <t>Optra T High Yield Factory Reconditioned Print Cartridge for Label Applications</t>
  </si>
  <si>
    <t>12A5740</t>
  </si>
  <si>
    <t>Optra T Print Cartridge</t>
  </si>
  <si>
    <t>12A5745</t>
  </si>
  <si>
    <t>Optra T High Yield Print Cartridge</t>
  </si>
  <si>
    <t>12A5840</t>
  </si>
  <si>
    <t>Optra T Return Program Print Cartridge</t>
  </si>
  <si>
    <t>12A5845</t>
  </si>
  <si>
    <t>Optra T High Yield Return Program Print Cartridge</t>
  </si>
  <si>
    <t>12A5849</t>
  </si>
  <si>
    <t>Optra T High Yield Return Program Print Cartridge for Label Applications</t>
  </si>
  <si>
    <t>12A6160</t>
  </si>
  <si>
    <t>T620, T622 High Yield Factory Reconditioned Print Cartridge</t>
  </si>
  <si>
    <t>12A6360</t>
  </si>
  <si>
    <t>T620, T622 High Yield Factory Reconditioned Print Cartridge for Label Applications</t>
  </si>
  <si>
    <t>12A6730</t>
  </si>
  <si>
    <t>T520, T522 Print Cartridge</t>
  </si>
  <si>
    <t>12A6735</t>
  </si>
  <si>
    <t>T520/T522 High Yield Print Cartridge</t>
  </si>
  <si>
    <t>12A6760</t>
  </si>
  <si>
    <t>T620/T622 Print Cartridge</t>
  </si>
  <si>
    <t>12A6765</t>
  </si>
  <si>
    <t>T620/T622 High Yield Print Cartridge</t>
  </si>
  <si>
    <t>12A6830</t>
  </si>
  <si>
    <t>T520, T522 Return Program Print Cartridge</t>
  </si>
  <si>
    <t>12A6835</t>
  </si>
  <si>
    <t>T520, T522 High Yield Return Program Print Cartridge</t>
  </si>
  <si>
    <t>12A6839</t>
  </si>
  <si>
    <t>T520, T522 High Yield Return Program Print Cartridge for Label Applications</t>
  </si>
  <si>
    <t>12A6860</t>
  </si>
  <si>
    <t>T620, T622 Return Program Print Cartridge</t>
  </si>
  <si>
    <t>12A6865</t>
  </si>
  <si>
    <t>T620, T622 High Yield Return Program Print Cartridge</t>
  </si>
  <si>
    <t>12A6869</t>
  </si>
  <si>
    <t>T620, T622 High Yield Return Program Print Cartridge for Label Applications</t>
  </si>
  <si>
    <t>12A7300</t>
  </si>
  <si>
    <t>E321, E323 Print Cartridge</t>
  </si>
  <si>
    <t>12A7305</t>
  </si>
  <si>
    <t>E321, E323 High Yield Print Cartridge</t>
  </si>
  <si>
    <t>12A7310</t>
  </si>
  <si>
    <t>T420 Print Cartridge</t>
  </si>
  <si>
    <t>12A7315</t>
  </si>
  <si>
    <t>T420 High Yield Print Cartridge</t>
  </si>
  <si>
    <t>12A7360</t>
  </si>
  <si>
    <t>T630, T632, T634 Print Cartridge</t>
  </si>
  <si>
    <t>12A7362</t>
  </si>
  <si>
    <t>T630, T632, T634 High Yield Print Cartridge</t>
  </si>
  <si>
    <t>12A7365</t>
  </si>
  <si>
    <t>T632, T634 Extra High Yield Print Cartridge</t>
  </si>
  <si>
    <t>12A7400</t>
  </si>
  <si>
    <t>E321, E323 Return Program Print Cartridge</t>
  </si>
  <si>
    <t>12A7405</t>
  </si>
  <si>
    <t>E321, E323 High Yield Return Program Print Cartridge</t>
  </si>
  <si>
    <t>12A7410</t>
  </si>
  <si>
    <t>T420 Return Program Print Cartridge</t>
  </si>
  <si>
    <t>12A7415</t>
  </si>
  <si>
    <t>T420 High Yield Return Program Print Cartridge</t>
  </si>
  <si>
    <t>12A7460</t>
  </si>
  <si>
    <t>T630, T632, T634 Return Program Print Cartridge</t>
  </si>
  <si>
    <t>12A7462</t>
  </si>
  <si>
    <t>T630, T632, T634 High Yield Return Program Print Cartridge</t>
  </si>
  <si>
    <t>12A7465</t>
  </si>
  <si>
    <t>T632, T634 Extra High Yield Return Program Print Cartridge</t>
  </si>
  <si>
    <t>12A7468</t>
  </si>
  <si>
    <t>T630, T632, T634 High Yield Return Program Print Cartridge for Label Applications</t>
  </si>
  <si>
    <t>12A7469</t>
  </si>
  <si>
    <t>T632, T634 Extra High Yield Return Program Print Cartridge for Label Applications</t>
  </si>
  <si>
    <t>12A7610</t>
  </si>
  <si>
    <t>T632, T634 Extra High Yield Factory Reconditioned Print Cartridge</t>
  </si>
  <si>
    <t>12A7612</t>
  </si>
  <si>
    <t>T630, T632, T634 High Yield Factory Reconditioned Print Cartridge</t>
  </si>
  <si>
    <t>12A7630</t>
  </si>
  <si>
    <t>T632, T634 Extra High Yield Factory Reconditioned Print Cartridge for Label Applications</t>
  </si>
  <si>
    <t>12A7632</t>
  </si>
  <si>
    <t>T630, T632, T634 High Yield Factory Reconditioned Print Cartridge for Label Applications</t>
  </si>
  <si>
    <t>12A7700</t>
  </si>
  <si>
    <t>T632, T634 Extra High Yield Factory Reconditioned Cartridge, Duplex</t>
  </si>
  <si>
    <t>12A8302</t>
  </si>
  <si>
    <t>E230, E232, E240, E33x, E34x Photoconductor Kit</t>
  </si>
  <si>
    <t>12A8320</t>
  </si>
  <si>
    <t>T430 Print Cartridge</t>
  </si>
  <si>
    <t>12A8325</t>
  </si>
  <si>
    <t>T430 High Yield Print Cartridge</t>
  </si>
  <si>
    <t>12A8420</t>
  </si>
  <si>
    <t>T430 Return Program Print Cartridge</t>
  </si>
  <si>
    <t>12A8425</t>
  </si>
  <si>
    <t>T430 High Yield Return Program Print Cartridge</t>
  </si>
  <si>
    <t>12B0090</t>
  </si>
  <si>
    <t>W820 Print Cartridge</t>
  </si>
  <si>
    <t>12L0252</t>
  </si>
  <si>
    <t>W820/W810 Staple Cartridges (3 pack)</t>
  </si>
  <si>
    <t>12N0768</t>
  </si>
  <si>
    <t>C910, C912 Cyan Toner Cartridge</t>
  </si>
  <si>
    <t>12N0769</t>
  </si>
  <si>
    <t>C910, C912 Magenta Toner Cartridge</t>
  </si>
  <si>
    <t>12N0770</t>
  </si>
  <si>
    <t>C910, C912 Yellow Toner Cartridge</t>
  </si>
  <si>
    <t>12N0771</t>
  </si>
  <si>
    <t>C910, C912 Black Toner Cartridge</t>
  </si>
  <si>
    <t>12N0772</t>
  </si>
  <si>
    <t>C920, C912, C910 Colour Photodeveloper Set (3, CYM)</t>
  </si>
  <si>
    <t>12N0773</t>
  </si>
  <si>
    <t>C920, C912, C910 Black Photodeveloper</t>
  </si>
  <si>
    <t>12S0300</t>
  </si>
  <si>
    <t>E220 Print Cartridge</t>
  </si>
  <si>
    <t>12S0400</t>
  </si>
  <si>
    <t>E220 Return Program Print Cartridge</t>
  </si>
  <si>
    <t>Optra S High Yield Print Cartridge</t>
  </si>
  <si>
    <t>Optra S Return Program Print Cartridge</t>
  </si>
  <si>
    <t>Optra S High Yield Return Program Print Cartridge</t>
  </si>
  <si>
    <t>Optra S High Yield Return Program Print Cartridge for Label Applications</t>
  </si>
  <si>
    <t>13L0034</t>
  </si>
  <si>
    <t>4227, 4227 plus Ribbon</t>
  </si>
  <si>
    <t>14K0050</t>
  </si>
  <si>
    <t>W812 Print Cartridge</t>
  </si>
  <si>
    <t>15G031C</t>
  </si>
  <si>
    <t>C752L, C752, C760, C762 Cyan Print Cartridge</t>
  </si>
  <si>
    <t>15G031K</t>
  </si>
  <si>
    <t>C752L, C752, C760, C762 Black Print Cartridge</t>
  </si>
  <si>
    <t>15G031M</t>
  </si>
  <si>
    <t>C752L, C752, C760, C762 Magenta Print Cartridge</t>
  </si>
  <si>
    <t>15G031Y</t>
  </si>
  <si>
    <t>C752L, C752, C760, C762 Yellow Print Cartridge</t>
  </si>
  <si>
    <t>15G032C</t>
  </si>
  <si>
    <t>C752, C762 Cyan High Yield Print Cartridge</t>
  </si>
  <si>
    <t>15G032K</t>
  </si>
  <si>
    <t>C752, C762 Black High Yield Print Cartridge</t>
  </si>
  <si>
    <t>15G032M</t>
  </si>
  <si>
    <t>C752, C762 Magenta High Yield Print Cartridge</t>
  </si>
  <si>
    <t>15G032Y</t>
  </si>
  <si>
    <t>C752, C762 Yellow High Yield Print Cartridge</t>
  </si>
  <si>
    <t>15G041C</t>
  </si>
  <si>
    <t>C752L, C752, C760, C762 Cyan Return Program Print Cartridge</t>
  </si>
  <si>
    <t>15G041K</t>
  </si>
  <si>
    <t>C752L, C752, C760, C762 Black Return Program Print Cartridge</t>
  </si>
  <si>
    <t>15G041M</t>
  </si>
  <si>
    <t>C752L, C752, C760, C762 Magenta Return Program Print Cartridge</t>
  </si>
  <si>
    <t>15G041Y</t>
  </si>
  <si>
    <t>C752L, C752, C760, C762 Yellow Return Program Print Cartridge</t>
  </si>
  <si>
    <t>15G042C</t>
  </si>
  <si>
    <t>C752, C762 Cyan High Yield Return Program Print Cartridge</t>
  </si>
  <si>
    <t>15G042K</t>
  </si>
  <si>
    <t>C752, C762 Black High Yield Return Program Print Cartridge</t>
  </si>
  <si>
    <t>15G042M</t>
  </si>
  <si>
    <t>C752, C762 Magenta High Yield Return Program Print Cartridge</t>
  </si>
  <si>
    <t>15G042Y</t>
  </si>
  <si>
    <t>C752, C762 Yellow High Yield Return Program Print Cartridge</t>
  </si>
  <si>
    <t>15W0900</t>
  </si>
  <si>
    <t>C720 Cyan Toner Cartridge</t>
  </si>
  <si>
    <t>15W0901</t>
  </si>
  <si>
    <t>C720 Magenta Toner Cartridge</t>
  </si>
  <si>
    <t>15W0902</t>
  </si>
  <si>
    <t>C720 Yellow Toner Cartridge</t>
  </si>
  <si>
    <t>15W0903</t>
  </si>
  <si>
    <t>C720 Black Toner Cartridge</t>
  </si>
  <si>
    <t>15W0904</t>
  </si>
  <si>
    <t>C720 Photodeveloper Kit</t>
  </si>
  <si>
    <t>15W0905</t>
  </si>
  <si>
    <t>C720 Fuser Cleaning Roller</t>
  </si>
  <si>
    <t>15W0906</t>
  </si>
  <si>
    <t>C720 Oil Bottle</t>
  </si>
  <si>
    <t>15W0907</t>
  </si>
  <si>
    <t>C720 Waste Toner Bottle</t>
  </si>
  <si>
    <t>15W0918</t>
  </si>
  <si>
    <t>C720 Corona Charger</t>
  </si>
  <si>
    <t>17G0152</t>
  </si>
  <si>
    <t>Optra M410, M412 Print Cartridge</t>
  </si>
  <si>
    <t>17G0154</t>
  </si>
  <si>
    <t>Optra M410, M412 High Yield Print Cartridge</t>
  </si>
  <si>
    <t>18S0090</t>
  </si>
  <si>
    <t>X215 Print Cartridge</t>
  </si>
  <si>
    <t>20K0500</t>
  </si>
  <si>
    <t>C510 Cyan Toner Cartridge</t>
  </si>
  <si>
    <t>20K0501</t>
  </si>
  <si>
    <t>C510 Magenta Toner Cartridge</t>
  </si>
  <si>
    <t>20K0502</t>
  </si>
  <si>
    <t>C510 Yellow Toner Cartridge</t>
  </si>
  <si>
    <t>20K0503</t>
  </si>
  <si>
    <t>C510 Black Toner Cartridge</t>
  </si>
  <si>
    <t>20K0504</t>
  </si>
  <si>
    <t>C510 Photodeveloper Cartridge</t>
  </si>
  <si>
    <t>20K0505</t>
  </si>
  <si>
    <t>C510 Waste Toner Bottle</t>
  </si>
  <si>
    <t>20K1400</t>
  </si>
  <si>
    <t>C510 Cyan High Yield Toner Cartridge</t>
  </si>
  <si>
    <t>20K1401</t>
  </si>
  <si>
    <t>C510 Magenta High Yield Toner Cartridge</t>
  </si>
  <si>
    <t>20K1402</t>
  </si>
  <si>
    <t>C510 Yellow High Yield Toner Cartridge</t>
  </si>
  <si>
    <t>20K1403</t>
  </si>
  <si>
    <t>C510 Black High Yield Toner Cartridge</t>
  </si>
  <si>
    <t>21Z0357</t>
  </si>
  <si>
    <t>Saddle Staple Cartridges (4 pack)</t>
  </si>
  <si>
    <t>23800SW</t>
  </si>
  <si>
    <t>E238 Return Program Toner Cartridge</t>
  </si>
  <si>
    <t>23820SW</t>
  </si>
  <si>
    <t>E238 Toner Cartridge</t>
  </si>
  <si>
    <t>24015SA</t>
  </si>
  <si>
    <t>E230, E232, E234, E33x, E240, E340, E342 Return Program Toner Cartridge</t>
  </si>
  <si>
    <t>24035SA</t>
  </si>
  <si>
    <t>E230, E232, E234, E33x, E240, E340, E342 Toner Cartridge</t>
  </si>
  <si>
    <t>24080SW</t>
  </si>
  <si>
    <t>E232, E33x, E240, E340, E342 Reconditioned Toner Cartridge</t>
  </si>
  <si>
    <t>25A0013</t>
  </si>
  <si>
    <t>Staple Cartridges (3 pack)</t>
  </si>
  <si>
    <t>Standard Yield Black Re-inking Ribbon</t>
  </si>
  <si>
    <t>High Yield Black Re-Inking Ribbon</t>
  </si>
  <si>
    <t>34015HA</t>
  </si>
  <si>
    <t>E330, E340, E332, E342 High Yield Return Program Toner Cartridge</t>
  </si>
  <si>
    <t>34035HA</t>
  </si>
  <si>
    <t>E330, E340, E332, E342 High Yield Toner Cartridge</t>
  </si>
  <si>
    <t>34080HW</t>
  </si>
  <si>
    <t>E330, E332, E340, E342 High Yield Reconditioned Toner Cartridge</t>
  </si>
  <si>
    <t>35S8500</t>
  </si>
  <si>
    <t>Staple Cartridges</t>
  </si>
  <si>
    <t>4K00199</t>
  </si>
  <si>
    <t>Optra M410 High Yield Print Cartridge</t>
  </si>
  <si>
    <t>50F0HA0</t>
  </si>
  <si>
    <t>500HA High Yield Toner Cartridge</t>
  </si>
  <si>
    <t>50F0UA0</t>
  </si>
  <si>
    <t>500UA Ultra High Yield Toner Cartridge</t>
  </si>
  <si>
    <t>50F0XA0</t>
  </si>
  <si>
    <t>500XA Extra High Yield Toner Cartridge</t>
  </si>
  <si>
    <t>50F0Z00</t>
  </si>
  <si>
    <t>MS/MX 3/4/51x/61x Return Program Imaging Unit</t>
  </si>
  <si>
    <t>50F0ZA0</t>
  </si>
  <si>
    <t>500ZA Black Imaging Unit</t>
  </si>
  <si>
    <t>50F1000</t>
  </si>
  <si>
    <t>501 Return Program Toner Cartridge</t>
  </si>
  <si>
    <t>50F1H00</t>
  </si>
  <si>
    <t>501H High Yield Return Program Toner Cartridge</t>
  </si>
  <si>
    <t>50F1H0E</t>
  </si>
  <si>
    <t>501HE High Yield Unison Contract Cartridge</t>
  </si>
  <si>
    <t>50F1U00</t>
  </si>
  <si>
    <t>501U Ultra High Yield Return Program Toner Cartridge</t>
  </si>
  <si>
    <t>50F1U0E</t>
  </si>
  <si>
    <t>501UE Ultra High Yield Unison Contract Cartridge</t>
  </si>
  <si>
    <t>50F1X00</t>
  </si>
  <si>
    <t>501X Extra High Yield Return Program Toner Cartridge</t>
  </si>
  <si>
    <t>50F1X0E</t>
  </si>
  <si>
    <t>501XE Extra High Yield Unison Contract Cartridge</t>
  </si>
  <si>
    <t>52D0H08</t>
  </si>
  <si>
    <t>LXK MS710 HY Unison Contract Duplex Lbl Apps Toner</t>
  </si>
  <si>
    <t>52D0H0N</t>
  </si>
  <si>
    <t>520HN High Yield Corporate Cartridge</t>
  </si>
  <si>
    <t>52D0HA0</t>
  </si>
  <si>
    <t>520HA High Yield Toner Cartridge</t>
  </si>
  <si>
    <t>52D0X08</t>
  </si>
  <si>
    <t>LXK MS711 XHY Unison Contract Cart Duplex Lbl Apps Toner Cartridge</t>
  </si>
  <si>
    <t>52D0X0N</t>
  </si>
  <si>
    <t>520XN Extra High Yield Corporate Cartridge</t>
  </si>
  <si>
    <t>52D0XA0</t>
  </si>
  <si>
    <t>520XA Extra High Yield Toner Cartridge</t>
  </si>
  <si>
    <t>52D0XAL</t>
  </si>
  <si>
    <t>520XAL Extra High Yield Toner Cartridge</t>
  </si>
  <si>
    <t>52D0Z00</t>
  </si>
  <si>
    <t>520Z Black Return Program Imaging Unit</t>
  </si>
  <si>
    <t>52D0ZA0</t>
  </si>
  <si>
    <t>520ZA Black Imaging Unit</t>
  </si>
  <si>
    <t>52D1000</t>
  </si>
  <si>
    <t>521 Return Program Toner Cartridge</t>
  </si>
  <si>
    <t>52D1H00</t>
  </si>
  <si>
    <t>521H High Yield Return Program Toner Cartridge</t>
  </si>
  <si>
    <t>52D1H0E</t>
  </si>
  <si>
    <t>521HE High Yield Unison Contract Cartridge</t>
  </si>
  <si>
    <t>52D1H0L</t>
  </si>
  <si>
    <t>521HL High Yield Return Program Toner Cartridge</t>
  </si>
  <si>
    <t>52D1X00</t>
  </si>
  <si>
    <t>521X Extra High Yield Return Program Toner Cartridge</t>
  </si>
  <si>
    <t>52D1X0E</t>
  </si>
  <si>
    <t>521XE Extra High Yield Unison Contract Cartridge</t>
  </si>
  <si>
    <t>52D1X0L</t>
  </si>
  <si>
    <t>521XL Extra High Yield Return Program Toner Cartridge</t>
  </si>
  <si>
    <t>54G0H00</t>
  </si>
  <si>
    <t>MS911 High Yield Toner Cartridge</t>
  </si>
  <si>
    <t>54G0P00</t>
  </si>
  <si>
    <t>Photoconductor Unit</t>
  </si>
  <si>
    <t>54G0W00</t>
  </si>
  <si>
    <t>Waste Toner Bottle</t>
  </si>
  <si>
    <t>60F0HA0</t>
  </si>
  <si>
    <t>600HA High Yield Toner Cartridge</t>
  </si>
  <si>
    <t>60F0XA0</t>
  </si>
  <si>
    <t>600XA Extra High Yield Toner Cartridge</t>
  </si>
  <si>
    <t>60F1000</t>
  </si>
  <si>
    <t>601 Return Program Toner Cartridge</t>
  </si>
  <si>
    <t>60F1H00</t>
  </si>
  <si>
    <t>601H High Yield Return Program Toner Cartridge</t>
  </si>
  <si>
    <t>60F1H0E</t>
  </si>
  <si>
    <t>601HE High Yield Unison Contract Cartridge</t>
  </si>
  <si>
    <t>60F1X00</t>
  </si>
  <si>
    <t>601X Extra High Yield Return Program Toner Cartridge</t>
  </si>
  <si>
    <t>60F1X0E</t>
  </si>
  <si>
    <t>601XE Extra High Yield Unison Contract Cartridge</t>
  </si>
  <si>
    <t>62D0HA0</t>
  </si>
  <si>
    <t>620HA High Yield Toner Cartridge</t>
  </si>
  <si>
    <t>62D0XA0</t>
  </si>
  <si>
    <t>620XA Extra High Yield Toner Cartridge</t>
  </si>
  <si>
    <t>62D1000</t>
  </si>
  <si>
    <t>621 Return Program Toner Cartridge</t>
  </si>
  <si>
    <t>62D1H00</t>
  </si>
  <si>
    <t>621H High Yield Return Program Toner Cartridge</t>
  </si>
  <si>
    <t>62D1H0E</t>
  </si>
  <si>
    <t>621HE High Yield Unison Contract Cartridge</t>
  </si>
  <si>
    <t>62D1X00</t>
  </si>
  <si>
    <t>621X Extra High Yield Return Program Toner Cartridge</t>
  </si>
  <si>
    <t>62D1X0E</t>
  </si>
  <si>
    <t>621XE Extra High Yield Unison Contract Cartridge</t>
  </si>
  <si>
    <t>64004HA</t>
  </si>
  <si>
    <t>T640, T642, T644 High Yield Return Program Print Cartridge for Label Applications</t>
  </si>
  <si>
    <t>64015HA</t>
  </si>
  <si>
    <t>T640, T642, T644 High Yield Return Program Print Cartridge</t>
  </si>
  <si>
    <t>64015SA</t>
  </si>
  <si>
    <t>T640, T642, T644 Return Program Print Cartridge</t>
  </si>
  <si>
    <t>64035HA</t>
  </si>
  <si>
    <t>T640, T642, T644 High Yield Print Cartridge</t>
  </si>
  <si>
    <t>64035SA</t>
  </si>
  <si>
    <t>T640, T642, T644 Print Cartridge</t>
  </si>
  <si>
    <t>64080HW</t>
  </si>
  <si>
    <t>T64x High Yield Factory Reconditioned Print Cartridge</t>
  </si>
  <si>
    <t>64084HW</t>
  </si>
  <si>
    <t>T640, T642, T644 High Yield Factory Reconditioned Print Cartridge for Label Applications</t>
  </si>
  <si>
    <t>64087HW</t>
  </si>
  <si>
    <t>T64x High Yield Factory Reconditioned Print Cartridge for Duplex Labels</t>
  </si>
  <si>
    <t>64404XA</t>
  </si>
  <si>
    <t>T644 Extra High Yield Return Program Print Cartridge for Label Applications</t>
  </si>
  <si>
    <t>64415XA</t>
  </si>
  <si>
    <t>T644 Extra High Yield Return Program Print Cartridge</t>
  </si>
  <si>
    <t>64435XA</t>
  </si>
  <si>
    <t>T644 Extra High Yield Print Cartridge</t>
  </si>
  <si>
    <t>64480XW</t>
  </si>
  <si>
    <t>T644, X646ef Extra High Yield Factory Reconditioned Print Cartridge</t>
  </si>
  <si>
    <t>64484XW</t>
  </si>
  <si>
    <t>T644 Extra High Yield Factory Reconditioned Print Cartridge for Label Applications</t>
  </si>
  <si>
    <t>64487XW</t>
  </si>
  <si>
    <t>70C0D10</t>
  </si>
  <si>
    <t>700D1 Black Developer Unit</t>
  </si>
  <si>
    <t>70C0D20</t>
  </si>
  <si>
    <t>700D2 Cyan Developer Unit</t>
  </si>
  <si>
    <t>70C0D30</t>
  </si>
  <si>
    <t>700D3 Magenta Developer Unit</t>
  </si>
  <si>
    <t>70C0D40</t>
  </si>
  <si>
    <t>700D4 Yellow Developer Unit</t>
  </si>
  <si>
    <t>70C0H10</t>
  </si>
  <si>
    <t>700H1 Black High Yield Toner Cartridge</t>
  </si>
  <si>
    <t>70C0H20</t>
  </si>
  <si>
    <t>700H2 Cyan High Yield Toner Cartridge</t>
  </si>
  <si>
    <t>70C0H30</t>
  </si>
  <si>
    <t>700H3 Magenta High Yield Toner Cartridge</t>
  </si>
  <si>
    <t>70C0H40</t>
  </si>
  <si>
    <t>700H4 Yellow High Yield Toner Cartridge</t>
  </si>
  <si>
    <t>70C0P00</t>
  </si>
  <si>
    <t>700P Photoconductor Unit</t>
  </si>
  <si>
    <t>70C0X10</t>
  </si>
  <si>
    <t>700X1 Black Extra High Yield Toner Cartridge</t>
  </si>
  <si>
    <t>70C0X20</t>
  </si>
  <si>
    <t>700X2 Cyan Extra High Yield Toner Cartridge</t>
  </si>
  <si>
    <t>70C0X30</t>
  </si>
  <si>
    <t>700X3 Magenta Extra High Yield Toner Cartridge</t>
  </si>
  <si>
    <t>70C0X40</t>
  </si>
  <si>
    <t>700X4 Yellow Extra High Yield Toner Cartridge</t>
  </si>
  <si>
    <t>70C0Z10</t>
  </si>
  <si>
    <t>700Z1 Black Imaging Kit</t>
  </si>
  <si>
    <t>70C0Z50</t>
  </si>
  <si>
    <t>700Z5 Black and Colour Imaging Kit</t>
  </si>
  <si>
    <t>70C10C0</t>
  </si>
  <si>
    <t>701C Cyan Return Program Toner Cartridge</t>
  </si>
  <si>
    <t>70C10K0</t>
  </si>
  <si>
    <t>701K Black Return Program Toner Cartridge</t>
  </si>
  <si>
    <t>70C10M0</t>
  </si>
  <si>
    <t>701M Magenta Return Program Toner Cartridge</t>
  </si>
  <si>
    <t>70C10Y0</t>
  </si>
  <si>
    <t>701Y Yellow Return Program Toner Cartridge</t>
  </si>
  <si>
    <t>70C1HC0</t>
  </si>
  <si>
    <t>701HC Cyan High Yield Return Program Toner Cartridge</t>
  </si>
  <si>
    <t>70C1HK0</t>
  </si>
  <si>
    <t>701HK Black High Yield Return Program Toner Cartridge</t>
  </si>
  <si>
    <t>70C1HM0</t>
  </si>
  <si>
    <t>701HM Magenta High Yield Return Program Toner Cartridge</t>
  </si>
  <si>
    <t>70C1HY0</t>
  </si>
  <si>
    <t>701HY Yellow High Yield Return Program Toner Cartridge</t>
  </si>
  <si>
    <t>70C1XC0</t>
  </si>
  <si>
    <t>701XC Cyan Extra High Yield Return Program Toner Cartridge</t>
  </si>
  <si>
    <t>70C1XK0</t>
  </si>
  <si>
    <t>701XK Black Extra High Yield Return Program Toner Cartridge</t>
  </si>
  <si>
    <t>70C1XM0</t>
  </si>
  <si>
    <t>701XM Magenta Extra High Yield Return Program Toner Cartridge</t>
  </si>
  <si>
    <t>70C1XY0</t>
  </si>
  <si>
    <t>701XY Yellow Extra High Yield Return Program Toner Cartridge</t>
  </si>
  <si>
    <t>80C0H10</t>
  </si>
  <si>
    <t>800H1 Black High Yield Toner Cartridge</t>
  </si>
  <si>
    <t>80C0H20</t>
  </si>
  <si>
    <t>800H2 Cyan High Yield Toner Cartridge</t>
  </si>
  <si>
    <t>80C0H30</t>
  </si>
  <si>
    <t>800H3 Magenta High Yield Toner Cartridge</t>
  </si>
  <si>
    <t>80C0H40</t>
  </si>
  <si>
    <t>800H4 Yellow High Yield Toner Cartridge</t>
  </si>
  <si>
    <t>80C0S10</t>
  </si>
  <si>
    <t>800S1 Black Standard Yield Toner Cartridge</t>
  </si>
  <si>
    <t>80C0S20</t>
  </si>
  <si>
    <t>800S2 Cyan Standard Yield Toner Cartridge</t>
  </si>
  <si>
    <t>80C0S30</t>
  </si>
  <si>
    <t>800S3 Magenta Standard Yield Toner Cartridge</t>
  </si>
  <si>
    <t>80C0S40</t>
  </si>
  <si>
    <t>800S4 Yellow Standard Yield Toner Cartridge</t>
  </si>
  <si>
    <t>80C0X10</t>
  </si>
  <si>
    <t>800X1 Black Extra High Yield Toner Cartridge</t>
  </si>
  <si>
    <t>80C0X20</t>
  </si>
  <si>
    <t>800X2 Cyan Extra High Yield Toner Cartridge</t>
  </si>
  <si>
    <t>80C0X30</t>
  </si>
  <si>
    <t>800X3 Magenta Extra High Yield Toner Cartridge</t>
  </si>
  <si>
    <t>80C0X40</t>
  </si>
  <si>
    <t>800X4 Yellow Extra High Yield Toner Cartridge</t>
  </si>
  <si>
    <t>80C10C0</t>
  </si>
  <si>
    <t>801C Cyan Return Program Toner Cartridge</t>
  </si>
  <si>
    <t>80C10K0</t>
  </si>
  <si>
    <t>801K Black Return Program Toner Cartridge</t>
  </si>
  <si>
    <t>80C10M0</t>
  </si>
  <si>
    <t>801M Magenta Return Program Toner Cartridge</t>
  </si>
  <si>
    <t>80C10Y0</t>
  </si>
  <si>
    <t>801Y Yellow Return Program Toner Cartridge</t>
  </si>
  <si>
    <t>80C1HC0</t>
  </si>
  <si>
    <t>801HC Cyan High Yield Return Program Toner Cartridge</t>
  </si>
  <si>
    <t>80C1HCE</t>
  </si>
  <si>
    <t>801HCE Cyan High Yield Unison Contract Cartridge</t>
  </si>
  <si>
    <t>80C1HK0</t>
  </si>
  <si>
    <t>801HK Black High Yield Return Program Toner Cartridge</t>
  </si>
  <si>
    <t>80C1HKE</t>
  </si>
  <si>
    <t>801HKE Black High Yield Unison Contract Cartridge</t>
  </si>
  <si>
    <t>80C1HM0</t>
  </si>
  <si>
    <t>801HM Magenta High Yield Return Program Toner Cartridge</t>
  </si>
  <si>
    <t>80C1HME</t>
  </si>
  <si>
    <t>801HME Magenta High Yield Unison Contract Cartridge</t>
  </si>
  <si>
    <t>80C1HY0</t>
  </si>
  <si>
    <t>801HY Yellow High Yield Return Program Toner Cartridge</t>
  </si>
  <si>
    <t>80C1HYE</t>
  </si>
  <si>
    <t>801HYE Yellow High Yield Unison Contract Cartridge</t>
  </si>
  <si>
    <t>80C1SC0</t>
  </si>
  <si>
    <t>801SC Cyan Standard Yield Return Program Toner Cartridge</t>
  </si>
  <si>
    <t>80C1SK0</t>
  </si>
  <si>
    <t>801SK Black Standard Yield Return Program Toner Cartridge</t>
  </si>
  <si>
    <t>80C1SM0</t>
  </si>
  <si>
    <t>801SM Magenta Standard Yield Return Program Toner Cartridge</t>
  </si>
  <si>
    <t>80C1SY0</t>
  </si>
  <si>
    <t>801SY Yellow Standard Yield Return Program Toner Cartridge</t>
  </si>
  <si>
    <t>80C1XC0</t>
  </si>
  <si>
    <t>801XC Cyan Extra High Yield Return Program Toner Cartridge</t>
  </si>
  <si>
    <t>80C1XK0</t>
  </si>
  <si>
    <t>801XK Black Extra High Yield Return Program Toner Cartridge</t>
  </si>
  <si>
    <t>80C1XM0</t>
  </si>
  <si>
    <t>801XM Magenta Extra High Yield Return Program Toner Cartridge</t>
  </si>
  <si>
    <t>80C1XY0</t>
  </si>
  <si>
    <t>801XY Yellow Extra High Yield Return Program Toner Cartridge</t>
  </si>
  <si>
    <t>C500H2CG</t>
  </si>
  <si>
    <t>C500, X500, X502 Cyan High Yield Toner Cartridge</t>
  </si>
  <si>
    <t>C500H2KG</t>
  </si>
  <si>
    <t>C500, X500, X502 Black High Yield Toner Cartridge</t>
  </si>
  <si>
    <t>C500H2MG</t>
  </si>
  <si>
    <t>C500, X500, X502 Magenta High Yield Toner Cartridge</t>
  </si>
  <si>
    <t>C500H2YG</t>
  </si>
  <si>
    <t>C500, X500, X502 Yellow High Yield Toner Cartridge</t>
  </si>
  <si>
    <t>C500S2CG</t>
  </si>
  <si>
    <t>C500, X500, X502 Cyan Toner Cartridge</t>
  </si>
  <si>
    <t>C500S2KG</t>
  </si>
  <si>
    <t>C500, X500, X502 Black Toner Cartridge</t>
  </si>
  <si>
    <t>C500S2MG</t>
  </si>
  <si>
    <t>C500, X500, X502 Magenta Toner Cartridge</t>
  </si>
  <si>
    <t>C500S2YG</t>
  </si>
  <si>
    <t>C500, X500, X502 Yellow Toner Cartridge</t>
  </si>
  <si>
    <t>C500X26G</t>
  </si>
  <si>
    <t>C500, X500, X502 Photodeveloper Cartridge</t>
  </si>
  <si>
    <t>C500X27G</t>
  </si>
  <si>
    <t>C500, X500, X502 Waste Toner Bottle</t>
  </si>
  <si>
    <t>C500X28G</t>
  </si>
  <si>
    <t>C500, C510, X500, X502 Fuser Maintenance Kit LV</t>
  </si>
  <si>
    <t>C500X29G</t>
  </si>
  <si>
    <t>C500, C510, X500, X502 Fuser Maintenance Kit HV</t>
  </si>
  <si>
    <t>C5200CS</t>
  </si>
  <si>
    <t>C520, C530 Cyan Return Program Toner Cartridge</t>
  </si>
  <si>
    <t>C5200KS</t>
  </si>
  <si>
    <t>C520, C530 Black Return Program Toner Cartridge</t>
  </si>
  <si>
    <t>C5200MS</t>
  </si>
  <si>
    <t>C520, C530 Magenta Return Program Toner Cartridge</t>
  </si>
  <si>
    <t>C5200YS</t>
  </si>
  <si>
    <t>C520, C530 Yellow Return Program Toner Cartridge</t>
  </si>
  <si>
    <t>C52025X</t>
  </si>
  <si>
    <t>C52x, C53x Waste Toner Box</t>
  </si>
  <si>
    <t>C5202CS</t>
  </si>
  <si>
    <t>C520, C530 Cyan Toner Cartridge</t>
  </si>
  <si>
    <t>C5202KS</t>
  </si>
  <si>
    <t>C520, C530 Black Toner Cartridge</t>
  </si>
  <si>
    <t>C5202MS</t>
  </si>
  <si>
    <t>C520, C530 Magenta Toner Cartridge</t>
  </si>
  <si>
    <t>C5202YS</t>
  </si>
  <si>
    <t>C520, C530 Yellow Toner Cartridge</t>
  </si>
  <si>
    <t>C5220CS</t>
  </si>
  <si>
    <t>C522, C524, C53x Cyan Return Program Toner Cartridge</t>
  </si>
  <si>
    <t>C5220KS</t>
  </si>
  <si>
    <t>C522, C524, C53x Black Return Program Toner Cartridge</t>
  </si>
  <si>
    <t>C5220MS</t>
  </si>
  <si>
    <t>C522, C524, C53x Magenta Return Program Toner Cartridge</t>
  </si>
  <si>
    <t>C5220YS</t>
  </si>
  <si>
    <t>C522, C524, C53x Yellow Return Program Toner Cartridge</t>
  </si>
  <si>
    <t>C5222CS</t>
  </si>
  <si>
    <t>C522, C524, C53x Cyan Toner Cartridge</t>
  </si>
  <si>
    <t>C5222KS</t>
  </si>
  <si>
    <t>C522, C524, C53x Black Toner Cartridge</t>
  </si>
  <si>
    <t>C5222MS</t>
  </si>
  <si>
    <t>C522, C524, C53x Magenta Toner Cartridge</t>
  </si>
  <si>
    <t>C5222YS</t>
  </si>
  <si>
    <t>C522, C524, C53x Yellow Toner Cartridge</t>
  </si>
  <si>
    <t>C5240CH</t>
  </si>
  <si>
    <t>C524, C532, C534 Cyan High Yield Return Program Toner Cartridge</t>
  </si>
  <si>
    <t>C5240KH</t>
  </si>
  <si>
    <t>C524, C534 Black High Yield Return Program Toner Cartridge</t>
  </si>
  <si>
    <t>C5240MH</t>
  </si>
  <si>
    <t>C524, C532, C534 Magenta High Yield Return Program Toner Cartridge</t>
  </si>
  <si>
    <t>C5240YH</t>
  </si>
  <si>
    <t>C524, C532, C534 Yellow High Yield Return Program Toner Cartridge</t>
  </si>
  <si>
    <t>C5242CH</t>
  </si>
  <si>
    <t>C524, C532, C534 Cyan High Yield Toner Cartridge</t>
  </si>
  <si>
    <t>C5242KH</t>
  </si>
  <si>
    <t>C524, C534 Black High Yield Toner Cartridge</t>
  </si>
  <si>
    <t>C5242MH</t>
  </si>
  <si>
    <t>C524, C532, C534 Magenta High Yield Toner Cartridge</t>
  </si>
  <si>
    <t>C5242YH</t>
  </si>
  <si>
    <t>C524, C532, C534 Yellow High Yield Toner Cartridge</t>
  </si>
  <si>
    <t>C53030X</t>
  </si>
  <si>
    <t>C52x, C53x Photoconductor Unit 1-Pack</t>
  </si>
  <si>
    <t>C53034X</t>
  </si>
  <si>
    <t>C52x, C53x Photoconductor Unit 4-Pack</t>
  </si>
  <si>
    <t>C5340CX</t>
  </si>
  <si>
    <t>C534 Cyan Extra High Yield Return Program Toner Cartridge</t>
  </si>
  <si>
    <t>C5340MX</t>
  </si>
  <si>
    <t>C534 Magenta Extra High Yield Return Program Toner Cartridge</t>
  </si>
  <si>
    <t>C5340YX</t>
  </si>
  <si>
    <t>C534 Yellow Extra High Yield Return Program Toner Cartridge</t>
  </si>
  <si>
    <t>C5342CX</t>
  </si>
  <si>
    <t>C534 Cyan Extra High Yield Toner Cartridge</t>
  </si>
  <si>
    <t>C5342MX</t>
  </si>
  <si>
    <t>C534 Magenta Extra High Yield Toner Cartridge</t>
  </si>
  <si>
    <t>C5342YX</t>
  </si>
  <si>
    <t>C534 Yellow Extra High Yield Toner Cartridge</t>
  </si>
  <si>
    <t>C540A1CG</t>
  </si>
  <si>
    <t>C54x, X54x Cyan Return Program Toner Cartridge</t>
  </si>
  <si>
    <t>C540A1KG</t>
  </si>
  <si>
    <t>C54x, X54x Black Return Program Toner Cartridge</t>
  </si>
  <si>
    <t>C540A1MG</t>
  </si>
  <si>
    <t>C54x, X54x Magenta Return Program Toner Cartridge</t>
  </si>
  <si>
    <t>C540A1YG</t>
  </si>
  <si>
    <t>C54x, X54x Yellow Return Program Toner Cartridge</t>
  </si>
  <si>
    <t>C540H1CG</t>
  </si>
  <si>
    <t>C54x, X54x Cyan High Yield Return Program Toner Cartridge</t>
  </si>
  <si>
    <t>C540H1KG</t>
  </si>
  <si>
    <t>C54x, X54x Black High Yield Return Program Toner Cartridge</t>
  </si>
  <si>
    <t>C540H1MG</t>
  </si>
  <si>
    <t>C54x, X54x Magenta High Yield Return Program Toner Cartridge</t>
  </si>
  <si>
    <t>C540H1YG</t>
  </si>
  <si>
    <t>C54x, X54x Yellow High Yield Return Program Toner Cartridge</t>
  </si>
  <si>
    <t>C540H2CG</t>
  </si>
  <si>
    <t>C54x, X54x Cyan High Yield Toner Cartridge</t>
  </si>
  <si>
    <t>C540H2KG</t>
  </si>
  <si>
    <t>C54x, X54x Black High Yield Toner Cartridge</t>
  </si>
  <si>
    <t>C540H2MG</t>
  </si>
  <si>
    <t>C54x, X54x Magenta High Yield Toner Cartridge</t>
  </si>
  <si>
    <t>C540H2YG</t>
  </si>
  <si>
    <t>C54x, X54x Yellow High Yield Toner Cartridge</t>
  </si>
  <si>
    <t>C540X31G</t>
  </si>
  <si>
    <t>C540, C543, C544, X543, X544 Black Developer Unit</t>
  </si>
  <si>
    <t>C540X32G</t>
  </si>
  <si>
    <t>C540, C543, C544, X543, X544 Cyan Developer Unit</t>
  </si>
  <si>
    <t>C540X33G</t>
  </si>
  <si>
    <t>C540, C543, C544, X543, X544 Magenta Developer Unit</t>
  </si>
  <si>
    <t>C540X34G</t>
  </si>
  <si>
    <t>C540, C543, C544, X543, X544 Yellow Developer Unit</t>
  </si>
  <si>
    <t>C540X35G</t>
  </si>
  <si>
    <t>C54x, X54x Photoconductor Unit</t>
  </si>
  <si>
    <t>C540X71G</t>
  </si>
  <si>
    <t>C54x, X54x Black Imaging Kit</t>
  </si>
  <si>
    <t>C540X74G</t>
  </si>
  <si>
    <t>C54x, X54x Black and Colour Imaging Kit</t>
  </si>
  <si>
    <t>C540X75G</t>
  </si>
  <si>
    <t>C544X1CG</t>
  </si>
  <si>
    <t>C544, X544 Cyan Extra High Yield Return Program Toner Cartridge</t>
  </si>
  <si>
    <t>C544X1KG</t>
  </si>
  <si>
    <t>C544, X544 Black Extra High Yield Return Program Toner Cartridge</t>
  </si>
  <si>
    <t>C544X1MG</t>
  </si>
  <si>
    <t>C544, X544 Magenta Extra High Yield Return Program Toner Cartridge</t>
  </si>
  <si>
    <t>C544X1YG</t>
  </si>
  <si>
    <t>C544, X544 Yellow Extra High Yield Return Program Toner Cartridge</t>
  </si>
  <si>
    <t>C544X2CG</t>
  </si>
  <si>
    <t>C544, X544 Cyan Extra High Yield Toner Cartridge</t>
  </si>
  <si>
    <t>C544X2KG</t>
  </si>
  <si>
    <t>C544, X544 Black Extra High Yield Toner Cartridge</t>
  </si>
  <si>
    <t>C544X2MG</t>
  </si>
  <si>
    <t>C544, X544 Magenta Extra High Yield Toner Cartridge</t>
  </si>
  <si>
    <t>C544X2YG</t>
  </si>
  <si>
    <t>C544, X544 Yellow Extra High Yield Toner Cartridge</t>
  </si>
  <si>
    <t>C546U1KG</t>
  </si>
  <si>
    <t>C546, X546 Black Extra High Yield Return Program Toner Cartridge</t>
  </si>
  <si>
    <t>C546U2KG</t>
  </si>
  <si>
    <t>C546, X546 Black Extra High Yield Toner Cartridge</t>
  </si>
  <si>
    <t>C734A1CG</t>
  </si>
  <si>
    <t>C734, C736, X734, X736, X738 Cyan Return Program Toner Cartridge</t>
  </si>
  <si>
    <t>C734A1KG</t>
  </si>
  <si>
    <t>C734, C736, X734, X736, X738 Black Return Program Toner Cartridge</t>
  </si>
  <si>
    <t>C734A1MG</t>
  </si>
  <si>
    <t>C734, C736, X734, X736, X738 Magenta Return Program Toner Cartridge</t>
  </si>
  <si>
    <t>C734A1YG</t>
  </si>
  <si>
    <t>C734, C736, X734, X736, X738 Yellow Return Program Toner Cartridge</t>
  </si>
  <si>
    <t>C734A2CG</t>
  </si>
  <si>
    <t>C734, C736, X734, X736, X738 Cyan Toner Cartridge</t>
  </si>
  <si>
    <t>C734A2KG</t>
  </si>
  <si>
    <t>C734, C736, X734, X736, X738 Black Toner Cartridge</t>
  </si>
  <si>
    <t>C734A2MG</t>
  </si>
  <si>
    <t>C734, C736, X734, X736, X738 Magenta Toner Cartridge</t>
  </si>
  <si>
    <t>C734A2YG</t>
  </si>
  <si>
    <t>C734, C736, X734, X736, X738 Yellow Toner Cartridge</t>
  </si>
  <si>
    <t>C734X20G</t>
  </si>
  <si>
    <t>C734X24G</t>
  </si>
  <si>
    <t>Photoconductor Unit, 4-Pack</t>
  </si>
  <si>
    <t>C734X77G</t>
  </si>
  <si>
    <t>Waste Toner Box</t>
  </si>
  <si>
    <t>C736H1CG</t>
  </si>
  <si>
    <t>C736, X736, X738 Cyan High Yield Return Program Toner Cartridge</t>
  </si>
  <si>
    <t>C736H1KG</t>
  </si>
  <si>
    <t>C736, X736, X738 Black High Yield Return Program Toner Cartridge</t>
  </si>
  <si>
    <t>C736H1MG</t>
  </si>
  <si>
    <t>C736, X736, X738 Magenta High Yield Return Program Toner Cartridge</t>
  </si>
  <si>
    <t>C736H1YG</t>
  </si>
  <si>
    <t>C736, X736, X738 Yellow High Yield Return Program Toner Cartridge</t>
  </si>
  <si>
    <t>C736H2CG</t>
  </si>
  <si>
    <t>C736, X736, X738 Cyan High Yield Toner Cartridge</t>
  </si>
  <si>
    <t>C736H2KG</t>
  </si>
  <si>
    <t>C736, X736, X738 Black High Yield Toner Cartridge</t>
  </si>
  <si>
    <t>C736H2MG</t>
  </si>
  <si>
    <t>C736, X736, X738 Magenta High Yield Toner Cartridge</t>
  </si>
  <si>
    <t>C736H2YG</t>
  </si>
  <si>
    <t>C736, X736, X738 Yellow High Yield Toner Cartridge</t>
  </si>
  <si>
    <t>C746A1CG</t>
  </si>
  <si>
    <t>C746, C748 Cyan Return Program Toner Cartridge</t>
  </si>
  <si>
    <t>C746A1MG</t>
  </si>
  <si>
    <t>C746, C748 Magenta Return Program Toner Cartridge</t>
  </si>
  <si>
    <t>C746A1YG</t>
  </si>
  <si>
    <t>C746, C748 Yellow Return Program Toner Cartridge</t>
  </si>
  <si>
    <t>C746A2CG</t>
  </si>
  <si>
    <t>C746, C748 Cyan Toner Cartridge</t>
  </si>
  <si>
    <t>C746A2MG</t>
  </si>
  <si>
    <t>C746, C748 Magenta Toner Cartridge</t>
  </si>
  <si>
    <t>C746A2YG</t>
  </si>
  <si>
    <t>C746, C748 Yellow Toner Cartridge</t>
  </si>
  <si>
    <t>C746H1KG</t>
  </si>
  <si>
    <t>C746, C748 Black High Yield Return Program Toner Cartridge</t>
  </si>
  <si>
    <t>C746H2KG</t>
  </si>
  <si>
    <t>C746, C748 Black High Yield Toner Cartridge</t>
  </si>
  <si>
    <t>C748H1CG</t>
  </si>
  <si>
    <t>C748 Cyan High Yield Return Program Toner Cartridge</t>
  </si>
  <si>
    <t>C748H1MG</t>
  </si>
  <si>
    <t>C748 Magenta High Yield Return Program Toner Cartridge</t>
  </si>
  <si>
    <t>C748H1YG</t>
  </si>
  <si>
    <t>C748 Yellow High Yield Return Program Toner Cartridge</t>
  </si>
  <si>
    <t>C748H2CG</t>
  </si>
  <si>
    <t>C748 Cyan High Yield Toner Cartridge</t>
  </si>
  <si>
    <t>C748H2MG</t>
  </si>
  <si>
    <t>C748 Magenta High Yield Toner Cartridge</t>
  </si>
  <si>
    <t>C748H2YG</t>
  </si>
  <si>
    <t>C748 Yellow High Yield Toner Cartridge</t>
  </si>
  <si>
    <t>C7700CH</t>
  </si>
  <si>
    <t>C770, C772 Cyan High Yield Return Program Print Cartridge</t>
  </si>
  <si>
    <t>C7700CS</t>
  </si>
  <si>
    <t>C770, C772 Cyan Return Program Print Cartridge</t>
  </si>
  <si>
    <t>C7700KH</t>
  </si>
  <si>
    <t>C770, C772 Black High Yield Return Program Print Cartridge</t>
  </si>
  <si>
    <t>C7700KS</t>
  </si>
  <si>
    <t>C770, C772 Black Return Program Print Cartridge</t>
  </si>
  <si>
    <t>C7700MH</t>
  </si>
  <si>
    <t>C770, C772 Magenta High Yield Return Program Print Cartridge</t>
  </si>
  <si>
    <t>C7700MS</t>
  </si>
  <si>
    <t>C770, C772 Magenta Return Program Print Cartridge</t>
  </si>
  <si>
    <t>C7700YH</t>
  </si>
  <si>
    <t>C770, C772 Yellow High Yield Return Program Print Cartridge</t>
  </si>
  <si>
    <t>C7700YS</t>
  </si>
  <si>
    <t>C770, C772 Yellow Return Program Print Cartridge</t>
  </si>
  <si>
    <t>C7702CH</t>
  </si>
  <si>
    <t>C770, C772 Cyan High Yield Print Cartridge</t>
  </si>
  <si>
    <t>C7702CS</t>
  </si>
  <si>
    <t>C770, C772 Cyan Print Cartridge</t>
  </si>
  <si>
    <t>C7702KH</t>
  </si>
  <si>
    <t>C770, C772 Black High Yield Print Cartridge</t>
  </si>
  <si>
    <t>C7702KS</t>
  </si>
  <si>
    <t>C770, C772 Black Print Cartridge</t>
  </si>
  <si>
    <t>C7702MH</t>
  </si>
  <si>
    <t>C770, C772 Magenta High Yield Print Cartridge</t>
  </si>
  <si>
    <t>C7702MS</t>
  </si>
  <si>
    <t>C770, C772 Magenta Print Cartridge</t>
  </si>
  <si>
    <t>C7702YH</t>
  </si>
  <si>
    <t>C770, C772 Yellow High Yield Program Print Cartridge</t>
  </si>
  <si>
    <t>C7702YS</t>
  </si>
  <si>
    <t>C770, C772 Yellow Print Cartridge</t>
  </si>
  <si>
    <t>C7720CX</t>
  </si>
  <si>
    <t>C772 Cyan Extra High Yield Return Program Print Cartridge</t>
  </si>
  <si>
    <t>C7720KX</t>
  </si>
  <si>
    <t>C772 Black Extra High Yield Return Program Print Cartridge</t>
  </si>
  <si>
    <t>C7720MX</t>
  </si>
  <si>
    <t>C772 Magenta Extra High Yield Return Program Print Cartridge</t>
  </si>
  <si>
    <t>C7720YX</t>
  </si>
  <si>
    <t>C772 Yellow Extra High Yield Return Program Print Cartridge</t>
  </si>
  <si>
    <t>C7722CX</t>
  </si>
  <si>
    <t>C772 Cyan Extra High Yield Print Cartridge</t>
  </si>
  <si>
    <t>C7722KX</t>
  </si>
  <si>
    <t>C772 Black Extra High Yield Print Cartridge</t>
  </si>
  <si>
    <t>C7722MX</t>
  </si>
  <si>
    <t>C772 Magenta Extra High Yield Print Cartridge</t>
  </si>
  <si>
    <t>C7722YX</t>
  </si>
  <si>
    <t>C772 Yellow Extra High Yield Print Cartridge</t>
  </si>
  <si>
    <t>C780A1CG</t>
  </si>
  <si>
    <t>C780, C782 Cyan Return Program Print Cartridge</t>
  </si>
  <si>
    <t>C780A1KG</t>
  </si>
  <si>
    <t>C780, C782 Black Return Program Print Cartridge</t>
  </si>
  <si>
    <t>C780A1MG</t>
  </si>
  <si>
    <t>C780, C782 Magenta Return Program Print Cartridge</t>
  </si>
  <si>
    <t>C780A1YG</t>
  </si>
  <si>
    <t>C780, C782 Yellow Return Program Print Cartridge</t>
  </si>
  <si>
    <t>C780A2CG</t>
  </si>
  <si>
    <t>C780, C782 Cyan Print Cartridge</t>
  </si>
  <si>
    <t>C780A2KG</t>
  </si>
  <si>
    <t>C780, C782 Black Print Cartridge</t>
  </si>
  <si>
    <t>C780A2MG</t>
  </si>
  <si>
    <t>C780, C782 Magenta Print Cartridge</t>
  </si>
  <si>
    <t>C780A2YG</t>
  </si>
  <si>
    <t>C780, C782 Yellow Print Cartridge</t>
  </si>
  <si>
    <t>C780H1CG</t>
  </si>
  <si>
    <t>C780, C782 Cyan High Yield Return Program Print Cartridge</t>
  </si>
  <si>
    <t>C780H1KG</t>
  </si>
  <si>
    <t>C780, C782 Black High Yield Return Program Print Cartridge</t>
  </si>
  <si>
    <t>C780H1MG</t>
  </si>
  <si>
    <t>C780, C782 Magenta High Yield Return Program Print Cartridge</t>
  </si>
  <si>
    <t>C780H1YG</t>
  </si>
  <si>
    <t>C780, C782 Yellow High Yield Return Program Print Cartridge</t>
  </si>
  <si>
    <t>C780H2CG</t>
  </si>
  <si>
    <t>C780, C782 Cyan High Yield Print Cartridge</t>
  </si>
  <si>
    <t>C780H2KG</t>
  </si>
  <si>
    <t>C780, C782 Black High Yield Print Cartridge</t>
  </si>
  <si>
    <t>C780H2MG</t>
  </si>
  <si>
    <t>C780, C782 Magenta High Yield Print Cartridge</t>
  </si>
  <si>
    <t>C780H2YG</t>
  </si>
  <si>
    <t>C780, C782 Yellow High Yield Print Cartridge</t>
  </si>
  <si>
    <t>C782U1CG</t>
  </si>
  <si>
    <t>Cyan XL Extra High Yield Return Program Print Cartridge</t>
  </si>
  <si>
    <t>C782U1KG</t>
  </si>
  <si>
    <t>Black XL Extra High Yield Return Program Print Cartridge</t>
  </si>
  <si>
    <t>C782U1MG</t>
  </si>
  <si>
    <t>Magenta XL Extra High Yield Return Program Print Cartridge</t>
  </si>
  <si>
    <t>C782U1YG</t>
  </si>
  <si>
    <t>Yellow XL Extra High Yield Return Program Print Cartridge</t>
  </si>
  <si>
    <t>C782U2CG</t>
  </si>
  <si>
    <t>Cyan XL Extra High Yield Print Cartridge</t>
  </si>
  <si>
    <t>C782U2KG</t>
  </si>
  <si>
    <t>Black XL Extra High Yield Print Cartridge</t>
  </si>
  <si>
    <t>C782U2MG</t>
  </si>
  <si>
    <t>Magenta XL Extra High Yield Print Cartridge</t>
  </si>
  <si>
    <t>C782U2YG</t>
  </si>
  <si>
    <t>Yellow XL Extra High Yield Print Cartridge</t>
  </si>
  <si>
    <t>C782X1CG</t>
  </si>
  <si>
    <t>C782 Cyan Extra High Yield Return Program Print Cartridge</t>
  </si>
  <si>
    <t>C782X1KG</t>
  </si>
  <si>
    <t>C782 Black Extra High Yield Return Program Print Cartridge</t>
  </si>
  <si>
    <t>C782X1MG</t>
  </si>
  <si>
    <t>C782 Magenta Extra High Yield Return Program Print Cartridge</t>
  </si>
  <si>
    <t>C782X1YG</t>
  </si>
  <si>
    <t>C782 Yellow Extra High Yield Return Program Print Cartridge</t>
  </si>
  <si>
    <t>C782X2CG</t>
  </si>
  <si>
    <t>C782 Cyan Extra High Yield Print Cartridge</t>
  </si>
  <si>
    <t>C782X2KG</t>
  </si>
  <si>
    <t>C782 Black Extra High Yield Print Cartridge</t>
  </si>
  <si>
    <t>C782X2MG</t>
  </si>
  <si>
    <t>C782 Magenta Extra High Yield Print Cartridge</t>
  </si>
  <si>
    <t>C782X2YG</t>
  </si>
  <si>
    <t>C782 Yellow Extra High Yield Print Cartridge</t>
  </si>
  <si>
    <t>C792A1CG</t>
  </si>
  <si>
    <t>C792, X792 Cyan Return Program Print Cartridge</t>
  </si>
  <si>
    <t>C792A1KG</t>
  </si>
  <si>
    <t>C792, X792 Black Return Program Print Cartridge</t>
  </si>
  <si>
    <t>C792A1MG</t>
  </si>
  <si>
    <t>C792, X792 Magenta Return Program Print Cartridge</t>
  </si>
  <si>
    <t>C792A1YG</t>
  </si>
  <si>
    <t>C792, X792 Yellow Return Program Print Cartridge</t>
  </si>
  <si>
    <t>C792X1CG</t>
  </si>
  <si>
    <t>C792 Cyan Extra High Yield Return Program Print Cartridge</t>
  </si>
  <si>
    <t>C792X1KG</t>
  </si>
  <si>
    <t>C792 Black Extra High Yield Return Program Print Cartridge</t>
  </si>
  <si>
    <t>C792X1MG</t>
  </si>
  <si>
    <t>C792 Magenta Extra High Yield Return Program Print Cartridge</t>
  </si>
  <si>
    <t>C792X1YG</t>
  </si>
  <si>
    <t>C792 Yellow Extra High Yield Return Program Print Cartridge</t>
  </si>
  <si>
    <t>C792X2CG</t>
  </si>
  <si>
    <t>C792 Cyan Extra High Yield Print Cartridge</t>
  </si>
  <si>
    <t>C792X2KG</t>
  </si>
  <si>
    <t>C792 Black Extra High Yield Print Cartridge</t>
  </si>
  <si>
    <t>C792X2MG</t>
  </si>
  <si>
    <t>C792 Magenta Extra High Yield Print Cartridge</t>
  </si>
  <si>
    <t>C792X2YG</t>
  </si>
  <si>
    <t>C792 Yellow Extra High Yield Print Cartridge</t>
  </si>
  <si>
    <t>C792X77G</t>
  </si>
  <si>
    <t>C792, X792 Waste Toner Bottle</t>
  </si>
  <si>
    <t>C9202CH</t>
  </si>
  <si>
    <t>C920 Cyan Toner Cartridge</t>
  </si>
  <si>
    <t>C9202KH</t>
  </si>
  <si>
    <t>C920 Black Toner Cartridge</t>
  </si>
  <si>
    <t>C9202MH</t>
  </si>
  <si>
    <t>C920 Magenta Toner Cartridge</t>
  </si>
  <si>
    <t>C9202YH</t>
  </si>
  <si>
    <t>C920 Yellow Toner Cartridge</t>
  </si>
  <si>
    <t>C92035X</t>
  </si>
  <si>
    <t>C920, C912, C910 Oil Coating Roller</t>
  </si>
  <si>
    <t>C925H2CG</t>
  </si>
  <si>
    <t>C925 Cyan High Yield Toner Cartridge</t>
  </si>
  <si>
    <t>C925H2KG</t>
  </si>
  <si>
    <t>C925 Black High Yield Toner Cartridge</t>
  </si>
  <si>
    <t>C925H2MG</t>
  </si>
  <si>
    <t>C925 Magenta High Yield Toner Cartridge</t>
  </si>
  <si>
    <t>C925H2YG</t>
  </si>
  <si>
    <t>C925 Yellow High Yield Toner Cartridge</t>
  </si>
  <si>
    <t>C925X72G</t>
  </si>
  <si>
    <t>C925, X925 Black Imaging Unit</t>
  </si>
  <si>
    <t>C925X73G</t>
  </si>
  <si>
    <t>C925, X925 Cyan Imaging Unit</t>
  </si>
  <si>
    <t>C925X74G</t>
  </si>
  <si>
    <t>C925, X925 Magenta Imaging Unit</t>
  </si>
  <si>
    <t>C925X75G</t>
  </si>
  <si>
    <t>C925, X925 Yellow Imaging Unit</t>
  </si>
  <si>
    <t>C925X76G</t>
  </si>
  <si>
    <t>C925, X925 Waste Toner Bottle</t>
  </si>
  <si>
    <t>C930H2CG</t>
  </si>
  <si>
    <t>C935 Cyan High Yield Toner Cartridge</t>
  </si>
  <si>
    <t>C930H2KG</t>
  </si>
  <si>
    <t>C935 Black High Yield Toner Cartridge</t>
  </si>
  <si>
    <t>C930H2MG</t>
  </si>
  <si>
    <t>C935 Magenta High Yield Toner Cartridge</t>
  </si>
  <si>
    <t>C930H2YG</t>
  </si>
  <si>
    <t>C935 Yellow High Yield Toner Cartridge</t>
  </si>
  <si>
    <t>C930X72G</t>
  </si>
  <si>
    <t>C935, X945e Black Photoconductor Unit 1-Pack</t>
  </si>
  <si>
    <t>C930X73G</t>
  </si>
  <si>
    <t>C935, X945e CMY Photoconductor Unit 3-Pack</t>
  </si>
  <si>
    <t>C930X76G</t>
  </si>
  <si>
    <t>C935, X940e, X945e Waste Toner Bottle</t>
  </si>
  <si>
    <t>C950X2CG</t>
  </si>
  <si>
    <t>C950 Cyan Extra High Yield Toner Cartridge</t>
  </si>
  <si>
    <t>C950X2KG</t>
  </si>
  <si>
    <t>C950 Black Extra High Yield Toner Cartridge</t>
  </si>
  <si>
    <t>C950X2MG</t>
  </si>
  <si>
    <t>C950 Magenta Extra High Yield Toner Cartridge</t>
  </si>
  <si>
    <t>C950X2YG</t>
  </si>
  <si>
    <t>C950 Yellow Extra High Yield Toner Cartridge</t>
  </si>
  <si>
    <t>C950X71G</t>
  </si>
  <si>
    <t>C950, X95x Photoconductor Unit 1-Pack</t>
  </si>
  <si>
    <t>C950X73G</t>
  </si>
  <si>
    <t>C950, X95x Photoconductor Unit 3-Pack</t>
  </si>
  <si>
    <t>C950X76G</t>
  </si>
  <si>
    <t>C950, X95x Waste Toner Bottle</t>
  </si>
  <si>
    <t>E250A11A</t>
  </si>
  <si>
    <t>E250, E350, E352 Return Program Toner Cartridge</t>
  </si>
  <si>
    <t>E250A21A</t>
  </si>
  <si>
    <t>E250, E350, E352 Toner Cartridge</t>
  </si>
  <si>
    <t>E250A80G</t>
  </si>
  <si>
    <t>E250, E350, E352 Factory Reconditioned Toner Cartridge</t>
  </si>
  <si>
    <t>E250X22G</t>
  </si>
  <si>
    <t>E250, E350, E352, E450 Photoconductor Kit</t>
  </si>
  <si>
    <t>E260A11A</t>
  </si>
  <si>
    <t>E260, E360, E460 Return Program Toner Cartridge</t>
  </si>
  <si>
    <t>E260A21A</t>
  </si>
  <si>
    <t>E260, E360, E460 Toner Cartridge</t>
  </si>
  <si>
    <t>E260A80G</t>
  </si>
  <si>
    <t>E260, E360, E460, E462 Factory Reconditioned Toner Cartridge</t>
  </si>
  <si>
    <t>E260X22G</t>
  </si>
  <si>
    <t>E260, E360, E460 Photoconductor Kit</t>
  </si>
  <si>
    <t>E350H80G</t>
  </si>
  <si>
    <t>E350, E352 High Yield Factory Reconditioned Toner Cartridge</t>
  </si>
  <si>
    <t>E352H11A</t>
  </si>
  <si>
    <t>E350, E352 High Yield Return Program Toner Cartridge</t>
  </si>
  <si>
    <t>E352H21A</t>
  </si>
  <si>
    <t>E350, E352 High Yield Toner Cartridge</t>
  </si>
  <si>
    <t>E360H11A</t>
  </si>
  <si>
    <t>E360, E460 High Yield Return Program Toner Cartridge</t>
  </si>
  <si>
    <t>E360H21A</t>
  </si>
  <si>
    <t>E360, E460 High Yield Toner Cartridge</t>
  </si>
  <si>
    <t>E360H80G</t>
  </si>
  <si>
    <t>E360, E460, E462 High Yield Factory Reconditioned Toner Cartridge</t>
  </si>
  <si>
    <t>E450A11A</t>
  </si>
  <si>
    <t>E450 Return Program Toner Cartridge</t>
  </si>
  <si>
    <t>E450A21A</t>
  </si>
  <si>
    <t>E450 Toner Cartridge</t>
  </si>
  <si>
    <t>E450H11A</t>
  </si>
  <si>
    <t>E450 High Yield Return Program Toner Cartridge</t>
  </si>
  <si>
    <t>E450H21A</t>
  </si>
  <si>
    <t>E450 High Yield Toner Cartridge</t>
  </si>
  <si>
    <t>E460X11A</t>
  </si>
  <si>
    <t>E460 Extra High Yield Return Program Toner Cartridge</t>
  </si>
  <si>
    <t>E460X21A</t>
  </si>
  <si>
    <t>E460 Extra High Yield Toner Cartridge</t>
  </si>
  <si>
    <t>E460X80G</t>
  </si>
  <si>
    <t>E460, E462 Extra High Yield Factory Reconditioned Toner Cartridge</t>
  </si>
  <si>
    <t>E462U11A</t>
  </si>
  <si>
    <t>E462 Extra High Yield Return Program Toner Cartridge</t>
  </si>
  <si>
    <t>E462U21G</t>
  </si>
  <si>
    <t>E462 Extra High Yield Toner Cartridge</t>
  </si>
  <si>
    <t>T650A11A</t>
  </si>
  <si>
    <t>T65x Return Program Print Cartridge</t>
  </si>
  <si>
    <t>T650A21A</t>
  </si>
  <si>
    <t>T65x Print Cartridge</t>
  </si>
  <si>
    <t>T650H04A</t>
  </si>
  <si>
    <t>T65x High Yield Return Program Print Cartridge for Label Applications</t>
  </si>
  <si>
    <t>T650H11A</t>
  </si>
  <si>
    <t>T65x High Yield Return Program Print Cartridge</t>
  </si>
  <si>
    <t>T650H21A</t>
  </si>
  <si>
    <t>T65x High Yield Print Cartridge</t>
  </si>
  <si>
    <t>T650H80G</t>
  </si>
  <si>
    <t>T65x High Yield Factory Reconditioned Print Cartridge</t>
  </si>
  <si>
    <t>T650H84G</t>
  </si>
  <si>
    <t>T65x High Yield Factory Reconditioned Print Cartridge for Labels</t>
  </si>
  <si>
    <t>T654X04A</t>
  </si>
  <si>
    <t>T654 Extra High Yield Return Program Print Cartridge for Label Applications</t>
  </si>
  <si>
    <t>T654X11A</t>
  </si>
  <si>
    <t>T654 Extra High Yield Return Program Print Cartridge</t>
  </si>
  <si>
    <t>T654X21A</t>
  </si>
  <si>
    <t>T654 Extra High Yield Print Cartridge</t>
  </si>
  <si>
    <t>T654X80G</t>
  </si>
  <si>
    <t>T654, T656 Extra High Yield Factory Reconditioned Print Cartridge</t>
  </si>
  <si>
    <t>T654X84G</t>
  </si>
  <si>
    <t>T654, T656 High Yield Factory Reconditioned Print Cartridge for Labels</t>
  </si>
  <si>
    <t>T654X87G</t>
  </si>
  <si>
    <t>W84020H</t>
  </si>
  <si>
    <t>W840 Toner Cartridge</t>
  </si>
  <si>
    <t>W84030H</t>
  </si>
  <si>
    <t>W840 Photoconductor Kit</t>
  </si>
  <si>
    <t>W850H21G</t>
  </si>
  <si>
    <t>W850 High Yield Toner Cartridge</t>
  </si>
  <si>
    <t>W850H22G</t>
  </si>
  <si>
    <t>W850 Photoconductor Kit</t>
  </si>
  <si>
    <t>X203A11G</t>
  </si>
  <si>
    <t>X204 Return Program Toner Cartridge</t>
  </si>
  <si>
    <t>X203A21G</t>
  </si>
  <si>
    <t>X204 Toner Cartridge</t>
  </si>
  <si>
    <t>X203H22G</t>
  </si>
  <si>
    <t>X204 Photoconductor Kit</t>
  </si>
  <si>
    <t>X264A11G</t>
  </si>
  <si>
    <t>X264, X363, X364 Return Program Toner Cartridge</t>
  </si>
  <si>
    <t>X264A21G</t>
  </si>
  <si>
    <t>X264, X363, X364 Toner Cartridge</t>
  </si>
  <si>
    <t>X264H11G</t>
  </si>
  <si>
    <t>X264, X363, X364 High Yield Return Program Toner Cartridge</t>
  </si>
  <si>
    <t>X264H21G</t>
  </si>
  <si>
    <t>X264, X363, X364 High Yield Toner Cartridge</t>
  </si>
  <si>
    <t>X340A11G</t>
  </si>
  <si>
    <t>X340, X342 Return Program Toner Cartridge</t>
  </si>
  <si>
    <t>X340A21G</t>
  </si>
  <si>
    <t>X340, X342 Toner Cartridge</t>
  </si>
  <si>
    <t>X340H11G</t>
  </si>
  <si>
    <t>X342 High Yield Return Program Toner Cartridge</t>
  </si>
  <si>
    <t>X340H21G</t>
  </si>
  <si>
    <t>X342 High Yield Toner Cartridge</t>
  </si>
  <si>
    <t>X340H22G</t>
  </si>
  <si>
    <t>X340, X342 Photoconductor Kit</t>
  </si>
  <si>
    <t>X463A11G</t>
  </si>
  <si>
    <t>X463, X464, X466 Return Program Toner Cartridge</t>
  </si>
  <si>
    <t>X463A21G</t>
  </si>
  <si>
    <t>X463, X464, X466 Toner Cartridge</t>
  </si>
  <si>
    <t>X463H11G</t>
  </si>
  <si>
    <t>X463, X464, X466 High Yield Return Program Toner Cartridge</t>
  </si>
  <si>
    <t>X463H21G</t>
  </si>
  <si>
    <t>X463, X464, X466 High Yield Toner Cartridge</t>
  </si>
  <si>
    <t>X463X11G</t>
  </si>
  <si>
    <t>X463, X464, X466 Extra High Yield Return Program Toner Cartridge</t>
  </si>
  <si>
    <t>X463X21G</t>
  </si>
  <si>
    <t>X463, X464, X466 Extra High Yield Toner Cartridge</t>
  </si>
  <si>
    <t>X560A2CG</t>
  </si>
  <si>
    <t>X560 Cyan Print Cartridge</t>
  </si>
  <si>
    <t>X560A2MG</t>
  </si>
  <si>
    <t>X560 Magenta Print Cartridge</t>
  </si>
  <si>
    <t>X560A2YG</t>
  </si>
  <si>
    <t>X560 Yellow Print Cartridge</t>
  </si>
  <si>
    <t>X560H2CG</t>
  </si>
  <si>
    <t>X560 Cyan High Yield Print Cartridge</t>
  </si>
  <si>
    <t>X560H2KG</t>
  </si>
  <si>
    <t>X560 Black High Yield Print Cartridge</t>
  </si>
  <si>
    <t>X560H2MG</t>
  </si>
  <si>
    <t>X560 Magenta High Yield Print Cartridge</t>
  </si>
  <si>
    <t>X560H2YG</t>
  </si>
  <si>
    <t>X560 Yellow High Yield Print Cartridge</t>
  </si>
  <si>
    <t>X644A11A</t>
  </si>
  <si>
    <t>X642e, X644e, X646e Return Program Print Cartridge</t>
  </si>
  <si>
    <t>X644A21A</t>
  </si>
  <si>
    <t>X642e, X644e, X646e  Print Cartridge</t>
  </si>
  <si>
    <t>X644H01A</t>
  </si>
  <si>
    <t>X642e, X644e, X646e High Yield Return Program Print Cartridge for Label Applications</t>
  </si>
  <si>
    <t>X644H11A</t>
  </si>
  <si>
    <t>X642e, X644e, X646e High Yield Return Program Print Cartridge</t>
  </si>
  <si>
    <t>X644H21A</t>
  </si>
  <si>
    <t>X642e, X644e, X646e High Yield Print Cartridge</t>
  </si>
  <si>
    <t>X644X01A</t>
  </si>
  <si>
    <t>X644e, X646e Extra High Yield Return Program Print Cartridge for Label Applications</t>
  </si>
  <si>
    <t>X644X11A</t>
  </si>
  <si>
    <t>X644e, X646e Extra High Yield Return Program Print Cartridge</t>
  </si>
  <si>
    <t>X644X21A</t>
  </si>
  <si>
    <t>X644e, X646e Extra High Yield Print Cartridge</t>
  </si>
  <si>
    <t>X651A11A</t>
  </si>
  <si>
    <t>X651, X652, X654, X656, X658 Return Program Print Cartridge</t>
  </si>
  <si>
    <t>X651A21A</t>
  </si>
  <si>
    <t>X651, X652, X654, X656, X658 Print Cartridge</t>
  </si>
  <si>
    <t>X651H04A</t>
  </si>
  <si>
    <t>X651, X652, X654, X656, X658 High Yield Return Program Print Cartridge for Label Applications</t>
  </si>
  <si>
    <t>X651H11A</t>
  </si>
  <si>
    <t>X651, X652, x654, X656, X658 High Yield Return Program Print Cartridge</t>
  </si>
  <si>
    <t>X651H21A</t>
  </si>
  <si>
    <t>X651, X652, x654, X656, X658 High Yield Print Cartridge</t>
  </si>
  <si>
    <t>X654X04A</t>
  </si>
  <si>
    <t>X654, X656, X658 Extra High Yield Return Program Print Cartridge for Label Applications</t>
  </si>
  <si>
    <t>X654X11A</t>
  </si>
  <si>
    <t>X654, X656, X658 Extra High Yield Return Program Print Cartridge</t>
  </si>
  <si>
    <t>X654X21A</t>
  </si>
  <si>
    <t>X654, X656, X658 Extra High Yield Print Cartridge</t>
  </si>
  <si>
    <t>X746A1CG</t>
  </si>
  <si>
    <t>X746, X748 Cyan Return Program Toner Cartridge</t>
  </si>
  <si>
    <t>X746A1MG</t>
  </si>
  <si>
    <t>X746, X748 Magenta Return Program Toner Cartridge</t>
  </si>
  <si>
    <t>X746A1YG</t>
  </si>
  <si>
    <t>X746, X748 Yellow Return Program Toner Cartridge</t>
  </si>
  <si>
    <t>X746A2CG</t>
  </si>
  <si>
    <t>X746, X748 Cyan Toner Cartridge</t>
  </si>
  <si>
    <t>X746A2MG</t>
  </si>
  <si>
    <t>X746, X748 Magenta Toner Cartridge</t>
  </si>
  <si>
    <t>X746A2YG</t>
  </si>
  <si>
    <t>X746, X748 Yellow Toner Cartridge</t>
  </si>
  <si>
    <t>X746H1KG</t>
  </si>
  <si>
    <t>X746, X748 Black High Yield Return Program Toner Cartridge</t>
  </si>
  <si>
    <t>X746H2KG</t>
  </si>
  <si>
    <t>X746, X748 Black High Yield Toner Cartridge</t>
  </si>
  <si>
    <t>X748H1CG</t>
  </si>
  <si>
    <t>X748 Cyan High Yield Return Program Toner Cartridge</t>
  </si>
  <si>
    <t>X748H1MG</t>
  </si>
  <si>
    <t>X748 Magenta High Yield Return Program Toner Cartridge</t>
  </si>
  <si>
    <t>X748H1YG</t>
  </si>
  <si>
    <t>X748 Yellow High Yield Return Program Toner Cartridge</t>
  </si>
  <si>
    <t>X748H2CG</t>
  </si>
  <si>
    <t>X748 Cyan High Yield Toner Cartridge</t>
  </si>
  <si>
    <t>X748H2MG</t>
  </si>
  <si>
    <t>X748 Magenta High Yield Toner Cartridge</t>
  </si>
  <si>
    <t>X748H2YG</t>
  </si>
  <si>
    <t>X748 Yellow High Yield Toner Cartridge</t>
  </si>
  <si>
    <t>X792X1CG</t>
  </si>
  <si>
    <t>X792 Cyan Extra High Yield Return Program Print Cartridge</t>
  </si>
  <si>
    <t>X792X1KG</t>
  </si>
  <si>
    <t>X792 Black Extra High Yield Return Program Print Cartridge</t>
  </si>
  <si>
    <t>X792X1MG</t>
  </si>
  <si>
    <t>X792 Magenta Extra High Yield Return Program Print Cartridge</t>
  </si>
  <si>
    <t>X792X1YG</t>
  </si>
  <si>
    <t>X792 Yellow Extra High Yield Return Program Print Cartridge</t>
  </si>
  <si>
    <t>X792X2CG</t>
  </si>
  <si>
    <t>X792 Cyan Extra High Yield Print Cartridge</t>
  </si>
  <si>
    <t>X792X2KG</t>
  </si>
  <si>
    <t>X792 Black Extra High Yield Print Cartridge</t>
  </si>
  <si>
    <t>X792X2MG</t>
  </si>
  <si>
    <t>X792 Magenta Extra High Yield Print Cartridge</t>
  </si>
  <si>
    <t>X792X2YG</t>
  </si>
  <si>
    <t>X792 Yellow Extra High Yield Print Cartridge</t>
  </si>
  <si>
    <t>X8302KH</t>
  </si>
  <si>
    <t>X830e, X832e Print Cartridge</t>
  </si>
  <si>
    <t>X850H21G</t>
  </si>
  <si>
    <t>X850e, X852e, X854e Toner Cartridge</t>
  </si>
  <si>
    <t>X850H22G</t>
  </si>
  <si>
    <t>X850e, X852e and X854e Photoconductor Kit</t>
  </si>
  <si>
    <t>X860H21G</t>
  </si>
  <si>
    <t>X860e, X862e, X864e High Yield Toner Cartridge</t>
  </si>
  <si>
    <t>X860H22G</t>
  </si>
  <si>
    <t>X860e, X862e, X864e Photoconductor Kit</t>
  </si>
  <si>
    <t>X925H2CG</t>
  </si>
  <si>
    <t>X925 Cyan High Yield Toner Cartridge</t>
  </si>
  <si>
    <t>X925H2KG</t>
  </si>
  <si>
    <t>X925 Black High Yield Toner Cartridge</t>
  </si>
  <si>
    <t>X925H2MG</t>
  </si>
  <si>
    <t>X925 Magenta High Yield Toner Cartridge</t>
  </si>
  <si>
    <t>X925H2YG</t>
  </si>
  <si>
    <t>X925 Yellow High Yield Toner Cartridge</t>
  </si>
  <si>
    <t>X945X2CG</t>
  </si>
  <si>
    <t>X940e, X945e Cyan High Yield Toner Cartridge</t>
  </si>
  <si>
    <t>X945X2KG</t>
  </si>
  <si>
    <t>X940e, X945e Black High Yield Toner Cartridge</t>
  </si>
  <si>
    <t>X945X2MG</t>
  </si>
  <si>
    <t>X940e, X945e Magenta High Yield Toner Cartridge</t>
  </si>
  <si>
    <t>X945X2YG</t>
  </si>
  <si>
    <t>X940e, X945e Yellow High Yield Toner Cartridge</t>
  </si>
  <si>
    <t>X950X2CG</t>
  </si>
  <si>
    <t>X950, X952, X954 Cyan Extra High Yield Toner Cartridge</t>
  </si>
  <si>
    <t>X950X2KG</t>
  </si>
  <si>
    <t>X950, X952, X954 Black Extra High Yield Toner Cartridge</t>
  </si>
  <si>
    <t>X950X2MG</t>
  </si>
  <si>
    <t>X950, X952, X954 Magenta Extra High Yield Toner Cartridge</t>
  </si>
  <si>
    <t>X950X2YG</t>
  </si>
  <si>
    <t>X950, X952, X954 Yellow Extra High Yield Toner Cartridge</t>
  </si>
  <si>
    <t>21K0127</t>
  </si>
  <si>
    <t>CS/CX800 Series Forms and Bar Code Card</t>
  </si>
  <si>
    <t>21K0128</t>
  </si>
  <si>
    <t>CS/CX800 Series Card for IPDS</t>
  </si>
  <si>
    <t>21K0129</t>
  </si>
  <si>
    <t>CS/CX800 Series PRESCRIBE Card</t>
  </si>
  <si>
    <t>21K0237</t>
  </si>
  <si>
    <t>2200-Sheet Tray</t>
  </si>
  <si>
    <t>21K0567</t>
  </si>
  <si>
    <t>21K2501</t>
  </si>
  <si>
    <t>27X0309</t>
  </si>
  <si>
    <t>MarkNet N8360 Wireless Print Server plus NFC</t>
  </si>
  <si>
    <t>27X0400</t>
  </si>
  <si>
    <t>CS82x Hard Disk Drive (320 GB)</t>
  </si>
  <si>
    <t>27X0803</t>
  </si>
  <si>
    <t>40C2100</t>
  </si>
  <si>
    <t>40C2300</t>
  </si>
  <si>
    <t>40C9000</t>
  </si>
  <si>
    <t>Lexmark CS725de</t>
  </si>
  <si>
    <t>40C9001</t>
  </si>
  <si>
    <t>Lexmark CS725dte</t>
  </si>
  <si>
    <t>40C9100</t>
  </si>
  <si>
    <t>Lexmark CS720de</t>
  </si>
  <si>
    <t>40C9101</t>
  </si>
  <si>
    <t>Lexmark CS720dte</t>
  </si>
  <si>
    <t>40C9200</t>
  </si>
  <si>
    <t>40C9201</t>
  </si>
  <si>
    <t>CS/CX700 Series Card for IPDS</t>
  </si>
  <si>
    <t>40C9202</t>
  </si>
  <si>
    <t>CS/CX72x Series PRESCRIBE Card</t>
  </si>
  <si>
    <t>40C9500</t>
  </si>
  <si>
    <t>Lexmark CX725de</t>
  </si>
  <si>
    <t>40C9501</t>
  </si>
  <si>
    <t>Lexmark CX725dhe</t>
  </si>
  <si>
    <t>40C9502</t>
  </si>
  <si>
    <t>Lexmark CX725dthe</t>
  </si>
  <si>
    <t>42K0010</t>
  </si>
  <si>
    <t>Lexmark CX820de</t>
  </si>
  <si>
    <t>42K0012</t>
  </si>
  <si>
    <t>Lexmark CX820dtfe</t>
  </si>
  <si>
    <t>42K0040</t>
  </si>
  <si>
    <t>Lexmark CX825de</t>
  </si>
  <si>
    <t>42K0041</t>
  </si>
  <si>
    <t>Lexmark CX825dte</t>
  </si>
  <si>
    <t>42K0042</t>
  </si>
  <si>
    <t>Lexmark CX825dtfe</t>
  </si>
  <si>
    <t>42K0070</t>
  </si>
  <si>
    <t>Lexmark CX860de</t>
  </si>
  <si>
    <t>42K0071</t>
  </si>
  <si>
    <t>Lexmark CX860dte</t>
  </si>
  <si>
    <t>42K0072</t>
  </si>
  <si>
    <t>Lexmark CX860dtfe</t>
  </si>
  <si>
    <t>42K1267</t>
  </si>
  <si>
    <t>CX825, CX860 Multi-position Staple Punch Finisher (S-LV)</t>
  </si>
  <si>
    <t>42K1597</t>
  </si>
  <si>
    <t>Tall Multiposition Staple Punch Finisher for CX825/CX860</t>
  </si>
  <si>
    <t>42K2000</t>
  </si>
  <si>
    <t>CS820, CX820 Inline Staple Finisher</t>
  </si>
  <si>
    <t>42K2300</t>
  </si>
  <si>
    <t>CX825, CX860 Inline Staple Finisher</t>
  </si>
  <si>
    <t>57X0085</t>
  </si>
  <si>
    <t>Secure Element</t>
  </si>
  <si>
    <t>57X0300</t>
  </si>
  <si>
    <t>Contact Authentication Device</t>
  </si>
  <si>
    <t>57X0301</t>
  </si>
  <si>
    <t>Contactless Authentication Device</t>
  </si>
  <si>
    <t>57X7020</t>
  </si>
  <si>
    <t>57X9020</t>
  </si>
  <si>
    <t>CS/CX72x 2GB DDR3, G2, 512Mx32, 204 SODIMM</t>
  </si>
  <si>
    <t>57X9022</t>
  </si>
  <si>
    <t>2GB DDR3, AR, 256x64, 204 CODIMM</t>
  </si>
  <si>
    <t>57X9801</t>
  </si>
  <si>
    <t>57X9810</t>
  </si>
  <si>
    <t>TChineseFontCard CS/CX800, CS/CX72x Series</t>
  </si>
  <si>
    <t>57X9812</t>
  </si>
  <si>
    <t>57X9814</t>
  </si>
  <si>
    <t>57X9815</t>
  </si>
  <si>
    <t>JapaneseFontCard CS/CX800, CS/CX72x Series</t>
  </si>
  <si>
    <t>Cyan Developer Unit</t>
  </si>
  <si>
    <t>Magenta Developer Unit</t>
  </si>
  <si>
    <t>Yellow Developer Unit</t>
  </si>
  <si>
    <t>72K0DK0</t>
  </si>
  <si>
    <t>Black Return Program Developer Unit</t>
  </si>
  <si>
    <t>72K0DV0</t>
  </si>
  <si>
    <t>Color (CMY) Return Program Developer Kit</t>
  </si>
  <si>
    <t>72K0FK0</t>
  </si>
  <si>
    <t>Black Return Program Developer and Photoconductor Unit Pack</t>
  </si>
  <si>
    <t>72K0FV0</t>
  </si>
  <si>
    <t>Color (CMY) Return Program Developer Kit and Photoconductors Pack</t>
  </si>
  <si>
    <t>72K0P00</t>
  </si>
  <si>
    <t>Photoconductor - 1 Pack</t>
  </si>
  <si>
    <t>72K0Q00</t>
  </si>
  <si>
    <t>Photoconductor - 3 Pack</t>
  </si>
  <si>
    <t>72K0W00</t>
  </si>
  <si>
    <t>72K10C0</t>
  </si>
  <si>
    <t>CS820, CX82x, CX860 Cyan Return Program Toner Cartridge</t>
  </si>
  <si>
    <t>72K10K0</t>
  </si>
  <si>
    <t>CS820, CX82x, CX860 Black Return Program Toner Cartridge</t>
  </si>
  <si>
    <t>72K10M0</t>
  </si>
  <si>
    <t>CS820, CX82x, CX860 Magenta Return Program Toner Cartridge</t>
  </si>
  <si>
    <t>72K10Y0</t>
  </si>
  <si>
    <t>CS820, CX82x, CX860 Yellow Return Program Toner Cartridge</t>
  </si>
  <si>
    <t>72K1XC0</t>
  </si>
  <si>
    <t>CS820 Cyan Extra High Yield Return Program Toner Cartridge</t>
  </si>
  <si>
    <t>72K1XK0</t>
  </si>
  <si>
    <t>Black Extra High Yield Return Program Toner Cartridge</t>
  </si>
  <si>
    <t>72K1XM0</t>
  </si>
  <si>
    <t>CS820 Magenta Extra High Yield Return Program Toner Cartridge</t>
  </si>
  <si>
    <t>72K1XY0</t>
  </si>
  <si>
    <t>CS820 Yellow Extra High Yield Return Program Toner Cartridge</t>
  </si>
  <si>
    <t>74C0D20</t>
  </si>
  <si>
    <t>74C0D30</t>
  </si>
  <si>
    <t>74C0D40</t>
  </si>
  <si>
    <t>74C0H10</t>
  </si>
  <si>
    <t>CS720, CS725 Black High Yield Toner Cartridge</t>
  </si>
  <si>
    <t>74C0H20</t>
  </si>
  <si>
    <t>CS725 Cyan High Yield Toner Cartridge</t>
  </si>
  <si>
    <t>74C0H30</t>
  </si>
  <si>
    <t>CS725 Magenta High Yield Toner Cartridge</t>
  </si>
  <si>
    <t>74C0H40</t>
  </si>
  <si>
    <t>CS725 Yellow High Yield Toner Cartridge</t>
  </si>
  <si>
    <t>74C0S20</t>
  </si>
  <si>
    <t>CS720 Cyan Standard Yield Toner Cartridge</t>
  </si>
  <si>
    <t>74C0S30</t>
  </si>
  <si>
    <t>CS720 Magenta Standard Yield Toner Cartridge</t>
  </si>
  <si>
    <t>74C0S40</t>
  </si>
  <si>
    <t>CS720 Yellow Standard Yield Toner Cartridge</t>
  </si>
  <si>
    <t>74C0W00</t>
  </si>
  <si>
    <t>74C0Z10</t>
  </si>
  <si>
    <t>CS720, CS725, CX725 Black Imaging Unit</t>
  </si>
  <si>
    <t>74C0Z50</t>
  </si>
  <si>
    <t>CS720, CS725, CX725 Colour (CMY) Imaging Kit</t>
  </si>
  <si>
    <t>74C0ZK0</t>
  </si>
  <si>
    <t>CS720, CS725, CX725 Black Return Program Imaging Unit</t>
  </si>
  <si>
    <t>74C0ZV0</t>
  </si>
  <si>
    <t>CS720, CS725, CX725 Color (CMY) Return Program Imaging Kit</t>
  </si>
  <si>
    <t>74C10C0</t>
  </si>
  <si>
    <t>CS720, CS725, CX725 Cyan Return Program Toner Cartridge</t>
  </si>
  <si>
    <t>74C10K0</t>
  </si>
  <si>
    <t>CS720, CS725, CX725 Black Return Program Toner Cartridge</t>
  </si>
  <si>
    <t>74C10M0</t>
  </si>
  <si>
    <t>CS720, CS725, CX725 Magenta Return Program Toner Cartridge</t>
  </si>
  <si>
    <t>74C10Y0</t>
  </si>
  <si>
    <t>CS720, CS725, CX725 Yellow Return Program Toner Cartridge</t>
  </si>
  <si>
    <t>74C1HC0</t>
  </si>
  <si>
    <t>CS725 Cyan High Yield Return Program Toner Cartridge</t>
  </si>
  <si>
    <t>74C1HK0</t>
  </si>
  <si>
    <t>CS720, CS725 Black High Yield Return Program Toner Cartridge</t>
  </si>
  <si>
    <t>74C1HM0</t>
  </si>
  <si>
    <t>CS725 Magenta High Yield Return Program Toner Cartridge</t>
  </si>
  <si>
    <t>74C1HY0</t>
  </si>
  <si>
    <t>CS725 Yellow High Yield Return Program Toner Cartridge</t>
  </si>
  <si>
    <t>74C1SC0</t>
  </si>
  <si>
    <t>CS720, CS725, CX725 Cyan Standard Yield Return Program Toner Cartridge</t>
  </si>
  <si>
    <t>74C1SK0</t>
  </si>
  <si>
    <t>CS720, CS725, CX725 Black Standard Yield Return Program Toner Cartridge</t>
  </si>
  <si>
    <t>74C1SM0</t>
  </si>
  <si>
    <t>CS720, CS725, CX725 Magenta Standard Yield Return Program Toner Cartridge</t>
  </si>
  <si>
    <t>74C1SY0</t>
  </si>
  <si>
    <t>CS720, CS725, CX725 Yellow Standard Yield Return Program Toner Cartridge</t>
  </si>
  <si>
    <t>82K1HC0</t>
  </si>
  <si>
    <t>CX82x, CX860 Cyan High Yield Return Program Toner Cartridge</t>
  </si>
  <si>
    <t>82K1HM0</t>
  </si>
  <si>
    <t>CX82x, CX860 Magenta High Yield Return Program Toner Cartridge</t>
  </si>
  <si>
    <t>82K1HY0</t>
  </si>
  <si>
    <t>CX82x, CX860 Yellow High Yield Return Program Toner Cartridge</t>
  </si>
  <si>
    <t>82K1UC0</t>
  </si>
  <si>
    <t>CX860 Cyan Ultra High Yield Return Program Toner Cartridge</t>
  </si>
  <si>
    <t>82K1UK0</t>
  </si>
  <si>
    <t>CX860 Black Ultra High Yield Return Program Toner Cartridge</t>
  </si>
  <si>
    <t>82K1UM0</t>
  </si>
  <si>
    <t>CX860 Magenta Ultra High Yield Return Program Toner Cartridge</t>
  </si>
  <si>
    <t>82K1UY0</t>
  </si>
  <si>
    <t>CX860 Yellow Ultra High Yield Return Program Toner Cartridge</t>
  </si>
  <si>
    <t>82K1XC0</t>
  </si>
  <si>
    <t>CX825, CX860 Cyan Extra High Yield Return Program Toner Cartridge</t>
  </si>
  <si>
    <t>82K1XM0</t>
  </si>
  <si>
    <t>CX825, CX860 Magenta Extra High Yield Return Program Toner Cartridge</t>
  </si>
  <si>
    <t>82K1XY0</t>
  </si>
  <si>
    <t>CX825, CX860 Yellow Extra High Yield Return Program Toner Cartridge</t>
  </si>
  <si>
    <t>84C0H10</t>
  </si>
  <si>
    <t>CX725 Black High Yield Toner Cartridge</t>
  </si>
  <si>
    <t>84C0H20</t>
  </si>
  <si>
    <t>CX725 Cyan High Yield Toner Cartridge</t>
  </si>
  <si>
    <t>84C0H30</t>
  </si>
  <si>
    <t>CX725 Magenta High Yield Toner Cartridge</t>
  </si>
  <si>
    <t>84C0H40</t>
  </si>
  <si>
    <t>CX725 Yellow High Yield Toner Cartridge</t>
  </si>
  <si>
    <t>84C1HC0</t>
  </si>
  <si>
    <t>CX725 Cyan High Yield Return Program Toner Cartridge</t>
  </si>
  <si>
    <t>84C1HK0</t>
  </si>
  <si>
    <t>CX725 Black High Yield Return Program Toner Cartridge</t>
  </si>
  <si>
    <t>84C1HM0</t>
  </si>
  <si>
    <t>CX725 Magenta High Yield Return Program Toner Cartridge</t>
  </si>
  <si>
    <t>84C1HY0</t>
  </si>
  <si>
    <t>CX725 Yellow High Yield Return Program Toner Cartridge</t>
  </si>
  <si>
    <t>21K0150</t>
  </si>
  <si>
    <t>Lexmark CS820dte</t>
  </si>
  <si>
    <t>21K0200</t>
  </si>
  <si>
    <t>Lexmark CS820de</t>
  </si>
  <si>
    <t>21K0250</t>
  </si>
  <si>
    <t>Lexmark CS820dtfe</t>
  </si>
  <si>
    <t>CS820 1yr OSR NBD Extended 1yr NBD OSR</t>
  </si>
  <si>
    <t>CS820 2yr OSR NBD Extended 2yr NBD OSR</t>
  </si>
  <si>
    <t>CS820 3yr OSR NBD Extended 3yr NBD OSR</t>
  </si>
  <si>
    <t>CS820 4yr OSR NBD Extended 4yr NBD OSR</t>
  </si>
  <si>
    <t>CS820 1yr Renew OSR NBD Renewal 1yr NBD</t>
  </si>
  <si>
    <t>CS820 1yr Post Wty OSR NBD Post 1yr NBD</t>
  </si>
  <si>
    <t>CS820 Per Call OSR NBD Per Call 1 Time N</t>
  </si>
  <si>
    <t>CX820 1yr OSR NBD Extended 1yr NBD OSR</t>
  </si>
  <si>
    <t>CX820 2yr OSR NBD Extended 2yr NBD OSR</t>
  </si>
  <si>
    <t>CX820 3yr OSR NBD Extended 3yr NBD OSR</t>
  </si>
  <si>
    <t>CX820 4-Year Onsite Service</t>
  </si>
  <si>
    <t>CX820 1yr Renew OSR NBD Renewal 1yr NBD</t>
  </si>
  <si>
    <t>CX820 1yr Post Wty OSR NBD Post 1yr NBD</t>
  </si>
  <si>
    <t>CX820 Per Call OSR NBD Per Call 1 Time N</t>
  </si>
  <si>
    <t>CX825 1yr OSR NBD Extended 1yr NBD OSR</t>
  </si>
  <si>
    <t>CX825 2yr OSR NBD Extended 2yr NBD OSR</t>
  </si>
  <si>
    <t>CX825 3-Year Onsite Service</t>
  </si>
  <si>
    <t>CX825 4-Year Onsite Service</t>
  </si>
  <si>
    <t>CX825 1-Year Onsite Service Renewal</t>
  </si>
  <si>
    <t>CX825 1yr Post Wty OSR NBD Post 1yr NBD</t>
  </si>
  <si>
    <t>CX825 Per Call OSR NBD Per Call 1 Time N</t>
  </si>
  <si>
    <t>CX860 1yr OSR NBD Extended 1yr NBD OSR</t>
  </si>
  <si>
    <t>CX860 2yr OSR NBD Extended 2yr NBD OSR</t>
  </si>
  <si>
    <t>CX860 3yr OSR NBD Extended 3yr NBD OSR</t>
  </si>
  <si>
    <t>CX860 4yr OSR NBD Extended 4yr NBD OSR</t>
  </si>
  <si>
    <t>CX860 1yr Renew OSR NBD Renewal 1yr NBD</t>
  </si>
  <si>
    <t>CX860 1yr Post Wty OSR NBD Post 1yr NBD</t>
  </si>
  <si>
    <t>CX860 Per Call OSR NBD Per Call 1 Time N</t>
  </si>
  <si>
    <t>CS720 1-Year Onsite Service</t>
  </si>
  <si>
    <t>CS720 2-Year Onsite Service</t>
  </si>
  <si>
    <t>CS720 3-Year Onsite Service</t>
  </si>
  <si>
    <t>CS720 4-Year Onsite Service</t>
  </si>
  <si>
    <t>CS720 1-Year Onsite Service Renewal</t>
  </si>
  <si>
    <t>CS720 1yr Post Wty OSR NBD Post 1yr NBD</t>
  </si>
  <si>
    <t>CS720 Per Call OSR NBD Per Call 1 Time N</t>
  </si>
  <si>
    <t>CS725 1-Year Onsite Service</t>
  </si>
  <si>
    <t>CS725 2-Year Onsite Service</t>
  </si>
  <si>
    <t>CS725 3-Year Onsite Service</t>
  </si>
  <si>
    <t>CS725 4-Year Onsite Service</t>
  </si>
  <si>
    <t>CS725 1-Year Onsite Service Renewal</t>
  </si>
  <si>
    <t>CS725 1yr Post Wty OSR NBD Post 1yr NBD</t>
  </si>
  <si>
    <t>CS725 Per Call OSR NBD Per Call 1 Time N</t>
  </si>
  <si>
    <t>CX725 1-Year Onsite Service</t>
  </si>
  <si>
    <t>CX725 2-Year Onsite Service</t>
  </si>
  <si>
    <t>CX725 3yr OSR NBD Extended 3yr NBD OSR</t>
  </si>
  <si>
    <t>CX725 4-Year Onsite Service</t>
  </si>
  <si>
    <t>CX725 1-Year Onsite Service Renewal</t>
  </si>
  <si>
    <t>CX725 1yr Post Wty OSR NBD Post 1yr NBD</t>
  </si>
  <si>
    <t>CX725 Per Call OSR NBD Per Call 1 Time N</t>
  </si>
  <si>
    <t>57X7025</t>
  </si>
  <si>
    <t>Voice Guidance Kit</t>
  </si>
  <si>
    <t>53A5499</t>
  </si>
  <si>
    <t>C950de+ 2520 tandem</t>
  </si>
  <si>
    <t>53A6095</t>
  </si>
  <si>
    <t>MS812de+550 tray</t>
  </si>
  <si>
    <t>53A6096</t>
  </si>
  <si>
    <t>MS510dn</t>
  </si>
  <si>
    <t>53A7032</t>
  </si>
  <si>
    <t>MX410dn</t>
  </si>
  <si>
    <t>53A6099</t>
  </si>
  <si>
    <t>MX611dte</t>
  </si>
  <si>
    <t>35S4015</t>
  </si>
  <si>
    <t>MX611dhe + 250</t>
  </si>
  <si>
    <t>53A6098</t>
  </si>
  <si>
    <t>MX711de+ 550 sheet Tray</t>
  </si>
  <si>
    <t>24T0136</t>
  </si>
  <si>
    <t>MX711dthe</t>
  </si>
  <si>
    <t>53A5874</t>
  </si>
  <si>
    <t>X748dte</t>
  </si>
  <si>
    <t>53A5868</t>
  </si>
  <si>
    <t>X792de+2000 sht tray+caster base</t>
  </si>
  <si>
    <t>53A5860</t>
  </si>
  <si>
    <t>X950de + drawer</t>
  </si>
  <si>
    <t>26Z0008</t>
  </si>
  <si>
    <t>MS911de + 2 tiroir de 500 feuilles</t>
  </si>
  <si>
    <t>26Z0047</t>
  </si>
  <si>
    <t>MX911de + Tandem</t>
  </si>
  <si>
    <t> 2,311.50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</si>
</sst>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5"/>
  <sheetViews>
    <sheetView tabSelected="1" workbookViewId="0">
      <selection activeCell="F27" sqref="F27"/>
    </sheetView>
  </sheetViews>
  <sheetFormatPr defaultRowHeight="15" x14ac:dyDescent="0.25"/>
  <cols>
    <col min="1" max="1" width="10.42578125" bestFit="1" customWidth="1"/>
    <col min="2" max="2" width="84.7109375" bestFit="1" customWidth="1"/>
    <col min="3" max="3" width="11.140625" style="3" bestFit="1" customWidth="1"/>
  </cols>
  <sheetData>
    <row r="1" spans="1:3" x14ac:dyDescent="0.25">
      <c r="A1" t="s">
        <v>0</v>
      </c>
      <c r="B1" t="s">
        <v>1</v>
      </c>
      <c r="C1" s="3" t="s">
        <v>2</v>
      </c>
    </row>
    <row r="2" spans="1:3" x14ac:dyDescent="0.25">
      <c r="A2" t="s">
        <v>1677</v>
      </c>
      <c r="B2" t="s">
        <v>1678</v>
      </c>
      <c r="C2" s="3">
        <v>164.37</v>
      </c>
    </row>
    <row r="3" spans="1:3" x14ac:dyDescent="0.25">
      <c r="A3" t="s">
        <v>1679</v>
      </c>
      <c r="B3" t="s">
        <v>1680</v>
      </c>
      <c r="C3" s="3">
        <v>264.82</v>
      </c>
    </row>
    <row r="4" spans="1:3" x14ac:dyDescent="0.25">
      <c r="A4" t="s">
        <v>1681</v>
      </c>
      <c r="B4" t="s">
        <v>1682</v>
      </c>
      <c r="C4" s="3">
        <v>223.47</v>
      </c>
    </row>
    <row r="5" spans="1:3" x14ac:dyDescent="0.25">
      <c r="A5" t="str">
        <f>"1021092"</f>
        <v>1021092</v>
      </c>
      <c r="B5" t="s">
        <v>191</v>
      </c>
      <c r="C5" s="3">
        <v>160</v>
      </c>
    </row>
    <row r="6" spans="1:3" x14ac:dyDescent="0.25">
      <c r="A6" t="str">
        <f>"1021208"</f>
        <v>1021208</v>
      </c>
      <c r="B6" t="s">
        <v>1078</v>
      </c>
      <c r="C6" s="3">
        <v>302.86</v>
      </c>
    </row>
    <row r="7" spans="1:3" x14ac:dyDescent="0.25">
      <c r="A7" t="str">
        <f>"1021231"</f>
        <v>1021231</v>
      </c>
      <c r="B7" t="s">
        <v>987</v>
      </c>
      <c r="C7" s="3">
        <v>29.99</v>
      </c>
    </row>
    <row r="8" spans="1:3" x14ac:dyDescent="0.25">
      <c r="A8" t="str">
        <f>"1021241"</f>
        <v>1021241</v>
      </c>
      <c r="B8" t="s">
        <v>224</v>
      </c>
      <c r="C8" s="3">
        <v>314.29000000000002</v>
      </c>
    </row>
    <row r="9" spans="1:3" x14ac:dyDescent="0.25">
      <c r="A9" t="str">
        <f>"1021294"</f>
        <v>1021294</v>
      </c>
      <c r="B9" t="s">
        <v>633</v>
      </c>
      <c r="C9" s="3">
        <v>21</v>
      </c>
    </row>
    <row r="10" spans="1:3" x14ac:dyDescent="0.25">
      <c r="A10" t="str">
        <f>"1022298"</f>
        <v>1022298</v>
      </c>
      <c r="B10" t="s">
        <v>153</v>
      </c>
      <c r="C10" s="3">
        <v>698.57</v>
      </c>
    </row>
    <row r="11" spans="1:3" x14ac:dyDescent="0.25">
      <c r="A11" t="str">
        <f>"1022299"</f>
        <v>1022299</v>
      </c>
      <c r="B11" t="s">
        <v>877</v>
      </c>
      <c r="C11" s="3">
        <v>721.43</v>
      </c>
    </row>
    <row r="12" spans="1:3" x14ac:dyDescent="0.25">
      <c r="A12" t="str">
        <f>"1022301"</f>
        <v>1022301</v>
      </c>
      <c r="B12" t="s">
        <v>1124</v>
      </c>
      <c r="C12" s="3">
        <v>864.29</v>
      </c>
    </row>
    <row r="13" spans="1:3" x14ac:dyDescent="0.25">
      <c r="A13" t="str">
        <f>"1025041"</f>
        <v>1025041</v>
      </c>
      <c r="B13" t="s">
        <v>1075</v>
      </c>
      <c r="C13" s="3">
        <v>721.43</v>
      </c>
    </row>
    <row r="14" spans="1:3" x14ac:dyDescent="0.25">
      <c r="A14" t="str">
        <f>"1025042"</f>
        <v>1025042</v>
      </c>
      <c r="B14" t="s">
        <v>1074</v>
      </c>
      <c r="C14" s="3">
        <v>864.29</v>
      </c>
    </row>
    <row r="15" spans="1:3" x14ac:dyDescent="0.25">
      <c r="A15" t="str">
        <f>"1025043"</f>
        <v>1025043</v>
      </c>
      <c r="B15" t="s">
        <v>495</v>
      </c>
      <c r="C15" s="3">
        <v>1104.29</v>
      </c>
    </row>
    <row r="16" spans="1:3" x14ac:dyDescent="0.25">
      <c r="A16" t="str">
        <f>"1040990"</f>
        <v>1040990</v>
      </c>
      <c r="B16" t="s">
        <v>1669</v>
      </c>
      <c r="C16" s="3">
        <v>127.98</v>
      </c>
    </row>
    <row r="17" spans="1:3" x14ac:dyDescent="0.25">
      <c r="A17" t="str">
        <f>"1040993"</f>
        <v>1040993</v>
      </c>
      <c r="B17" t="s">
        <v>1670</v>
      </c>
      <c r="C17" s="3">
        <v>127.98</v>
      </c>
    </row>
    <row r="18" spans="1:3" x14ac:dyDescent="0.25">
      <c r="A18" t="str">
        <f>"1040995"</f>
        <v>1040995</v>
      </c>
      <c r="B18" t="s">
        <v>1671</v>
      </c>
      <c r="C18" s="3">
        <v>218.04</v>
      </c>
    </row>
    <row r="19" spans="1:3" x14ac:dyDescent="0.25">
      <c r="A19" t="str">
        <f>"1040998"</f>
        <v>1040998</v>
      </c>
      <c r="B19" t="s">
        <v>1672</v>
      </c>
      <c r="C19" s="3">
        <v>218.04</v>
      </c>
    </row>
    <row r="20" spans="1:3" x14ac:dyDescent="0.25">
      <c r="A20" t="s">
        <v>566</v>
      </c>
      <c r="B20" t="s">
        <v>567</v>
      </c>
      <c r="C20" s="3">
        <v>657.14</v>
      </c>
    </row>
    <row r="21" spans="1:3" x14ac:dyDescent="0.25">
      <c r="A21" t="s">
        <v>575</v>
      </c>
      <c r="B21" t="s">
        <v>576</v>
      </c>
      <c r="C21" s="3">
        <v>314.29000000000002</v>
      </c>
    </row>
    <row r="22" spans="1:3" x14ac:dyDescent="0.25">
      <c r="A22" t="s">
        <v>579</v>
      </c>
      <c r="B22" t="s">
        <v>580</v>
      </c>
      <c r="C22" s="3">
        <v>657.14</v>
      </c>
    </row>
    <row r="23" spans="1:3" x14ac:dyDescent="0.25">
      <c r="A23" t="s">
        <v>564</v>
      </c>
      <c r="B23" t="s">
        <v>565</v>
      </c>
      <c r="C23" s="3">
        <v>657.14</v>
      </c>
    </row>
    <row r="24" spans="1:3" x14ac:dyDescent="0.25">
      <c r="A24" t="s">
        <v>591</v>
      </c>
      <c r="B24" t="s">
        <v>592</v>
      </c>
      <c r="C24" s="3">
        <v>321.43</v>
      </c>
    </row>
    <row r="25" spans="1:3" x14ac:dyDescent="0.25">
      <c r="A25" t="s">
        <v>587</v>
      </c>
      <c r="B25" t="s">
        <v>588</v>
      </c>
      <c r="C25" s="3">
        <v>180</v>
      </c>
    </row>
    <row r="26" spans="1:3" x14ac:dyDescent="0.25">
      <c r="A26" t="s">
        <v>589</v>
      </c>
      <c r="B26" t="s">
        <v>590</v>
      </c>
      <c r="C26" s="3">
        <v>321.43</v>
      </c>
    </row>
    <row r="27" spans="1:3" x14ac:dyDescent="0.25">
      <c r="A27" t="s">
        <v>593</v>
      </c>
      <c r="B27" t="s">
        <v>594</v>
      </c>
      <c r="C27" s="3">
        <v>321.43</v>
      </c>
    </row>
    <row r="28" spans="1:3" x14ac:dyDescent="0.25">
      <c r="A28" t="s">
        <v>818</v>
      </c>
      <c r="B28" t="s">
        <v>819</v>
      </c>
      <c r="C28" s="3">
        <v>554.29</v>
      </c>
    </row>
    <row r="29" spans="1:3" x14ac:dyDescent="0.25">
      <c r="A29" t="s">
        <v>820</v>
      </c>
      <c r="B29" t="s">
        <v>821</v>
      </c>
      <c r="C29" s="3">
        <v>268.57</v>
      </c>
    </row>
    <row r="30" spans="1:3" x14ac:dyDescent="0.25">
      <c r="A30" t="s">
        <v>822</v>
      </c>
      <c r="B30" t="s">
        <v>823</v>
      </c>
      <c r="C30" s="3">
        <v>554.29</v>
      </c>
    </row>
    <row r="31" spans="1:3" x14ac:dyDescent="0.25">
      <c r="A31" t="s">
        <v>816</v>
      </c>
      <c r="B31" t="s">
        <v>817</v>
      </c>
      <c r="C31" s="3">
        <v>554.29</v>
      </c>
    </row>
    <row r="32" spans="1:3" x14ac:dyDescent="0.25">
      <c r="A32" t="s">
        <v>1683</v>
      </c>
      <c r="B32" t="s">
        <v>1684</v>
      </c>
      <c r="C32" s="3">
        <v>21.97</v>
      </c>
    </row>
    <row r="33" spans="1:3" x14ac:dyDescent="0.25">
      <c r="A33" t="str">
        <f>"10E0044"</f>
        <v>10E0044</v>
      </c>
      <c r="B33" t="s">
        <v>1685</v>
      </c>
      <c r="C33" s="3">
        <v>74.739999999999995</v>
      </c>
    </row>
    <row r="34" spans="1:3" x14ac:dyDescent="0.25">
      <c r="A34" t="str">
        <f>"10E0045"</f>
        <v>10E0045</v>
      </c>
      <c r="B34" t="s">
        <v>1686</v>
      </c>
      <c r="C34" s="3">
        <v>266.27</v>
      </c>
    </row>
    <row r="35" spans="1:3" x14ac:dyDescent="0.25">
      <c r="A35" t="s">
        <v>1511</v>
      </c>
      <c r="B35" t="s">
        <v>667</v>
      </c>
      <c r="C35" s="3">
        <v>47.95</v>
      </c>
    </row>
    <row r="36" spans="1:3" x14ac:dyDescent="0.25">
      <c r="A36" t="s">
        <v>1512</v>
      </c>
      <c r="B36" t="s">
        <v>425</v>
      </c>
      <c r="C36" s="3">
        <v>51.3</v>
      </c>
    </row>
    <row r="37" spans="1:3" x14ac:dyDescent="0.25">
      <c r="A37" t="s">
        <v>666</v>
      </c>
      <c r="B37" t="s">
        <v>667</v>
      </c>
      <c r="C37" s="3">
        <v>43.49</v>
      </c>
    </row>
    <row r="38" spans="1:3" x14ac:dyDescent="0.25">
      <c r="A38" t="s">
        <v>424</v>
      </c>
      <c r="B38" t="s">
        <v>425</v>
      </c>
      <c r="C38" s="3">
        <v>46.84</v>
      </c>
    </row>
    <row r="39" spans="1:3" x14ac:dyDescent="0.25">
      <c r="A39" t="s">
        <v>680</v>
      </c>
      <c r="B39" t="s">
        <v>681</v>
      </c>
      <c r="C39" s="3">
        <v>76.97</v>
      </c>
    </row>
    <row r="40" spans="1:3" x14ac:dyDescent="0.25">
      <c r="A40" t="s">
        <v>1513</v>
      </c>
      <c r="B40" t="s">
        <v>707</v>
      </c>
      <c r="C40" s="3">
        <v>34.57</v>
      </c>
    </row>
    <row r="41" spans="1:3" x14ac:dyDescent="0.25">
      <c r="A41" t="s">
        <v>1514</v>
      </c>
      <c r="B41" t="s">
        <v>705</v>
      </c>
      <c r="C41" s="3">
        <v>36.799999999999997</v>
      </c>
    </row>
    <row r="42" spans="1:3" x14ac:dyDescent="0.25">
      <c r="A42" t="s">
        <v>706</v>
      </c>
      <c r="B42" t="s">
        <v>707</v>
      </c>
      <c r="C42" s="3">
        <v>30.11</v>
      </c>
    </row>
    <row r="43" spans="1:3" x14ac:dyDescent="0.25">
      <c r="A43" t="s">
        <v>704</v>
      </c>
      <c r="B43" t="s">
        <v>705</v>
      </c>
      <c r="C43" s="3">
        <v>32.340000000000003</v>
      </c>
    </row>
    <row r="44" spans="1:3" x14ac:dyDescent="0.25">
      <c r="A44" t="s">
        <v>1687</v>
      </c>
      <c r="B44" t="s">
        <v>1688</v>
      </c>
      <c r="C44" s="3">
        <v>162.29</v>
      </c>
    </row>
    <row r="45" spans="1:3" x14ac:dyDescent="0.25">
      <c r="A45" t="s">
        <v>485</v>
      </c>
      <c r="B45" t="s">
        <v>486</v>
      </c>
      <c r="C45" s="3">
        <v>570</v>
      </c>
    </row>
    <row r="46" spans="1:3" x14ac:dyDescent="0.25">
      <c r="A46" t="s">
        <v>196</v>
      </c>
      <c r="B46" t="s">
        <v>197</v>
      </c>
      <c r="C46" s="3">
        <v>1128.57</v>
      </c>
    </row>
    <row r="47" spans="1:3" x14ac:dyDescent="0.25">
      <c r="A47" t="s">
        <v>860</v>
      </c>
      <c r="B47" t="s">
        <v>861</v>
      </c>
      <c r="C47" s="3">
        <v>521.42999999999995</v>
      </c>
    </row>
    <row r="48" spans="1:3" x14ac:dyDescent="0.25">
      <c r="A48" t="s">
        <v>862</v>
      </c>
      <c r="B48" t="s">
        <v>863</v>
      </c>
      <c r="C48" s="3">
        <v>355.71</v>
      </c>
    </row>
    <row r="49" spans="1:3" x14ac:dyDescent="0.25">
      <c r="A49" t="s">
        <v>487</v>
      </c>
      <c r="B49" t="s">
        <v>488</v>
      </c>
      <c r="C49" s="3">
        <v>327.14</v>
      </c>
    </row>
    <row r="50" spans="1:3" x14ac:dyDescent="0.25">
      <c r="A50" t="s">
        <v>422</v>
      </c>
      <c r="B50" t="s">
        <v>423</v>
      </c>
      <c r="C50" s="3">
        <v>517.14</v>
      </c>
    </row>
    <row r="51" spans="1:3" x14ac:dyDescent="0.25">
      <c r="A51" t="s">
        <v>1288</v>
      </c>
      <c r="B51" t="s">
        <v>1289</v>
      </c>
      <c r="C51" s="3">
        <v>14.29</v>
      </c>
    </row>
    <row r="52" spans="1:3" x14ac:dyDescent="0.25">
      <c r="A52" t="s">
        <v>1286</v>
      </c>
      <c r="B52" t="s">
        <v>1287</v>
      </c>
      <c r="C52" s="3">
        <v>25.71</v>
      </c>
    </row>
    <row r="53" spans="1:3" x14ac:dyDescent="0.25">
      <c r="A53" t="s">
        <v>461</v>
      </c>
      <c r="B53" t="s">
        <v>462</v>
      </c>
      <c r="C53" s="3">
        <v>469</v>
      </c>
    </row>
    <row r="54" spans="1:3" x14ac:dyDescent="0.25">
      <c r="A54" t="s">
        <v>1130</v>
      </c>
      <c r="B54" t="s">
        <v>1131</v>
      </c>
      <c r="C54" s="3">
        <v>649</v>
      </c>
    </row>
    <row r="55" spans="1:3" x14ac:dyDescent="0.25">
      <c r="A55" t="s">
        <v>65</v>
      </c>
      <c r="B55" t="s">
        <v>66</v>
      </c>
      <c r="C55" s="3">
        <v>629</v>
      </c>
    </row>
    <row r="56" spans="1:3" x14ac:dyDescent="0.25">
      <c r="A56" t="s">
        <v>67</v>
      </c>
      <c r="B56" t="s">
        <v>68</v>
      </c>
      <c r="C56" s="3">
        <v>539</v>
      </c>
    </row>
    <row r="57" spans="1:3" x14ac:dyDescent="0.25">
      <c r="A57" t="s">
        <v>61</v>
      </c>
      <c r="B57" t="s">
        <v>62</v>
      </c>
      <c r="C57" s="3">
        <v>719</v>
      </c>
    </row>
    <row r="58" spans="1:3" x14ac:dyDescent="0.25">
      <c r="A58" t="s">
        <v>63</v>
      </c>
      <c r="B58" t="s">
        <v>64</v>
      </c>
      <c r="C58" s="3">
        <v>699</v>
      </c>
    </row>
    <row r="59" spans="1:3" x14ac:dyDescent="0.25">
      <c r="A59" t="s">
        <v>1070</v>
      </c>
      <c r="B59" t="s">
        <v>1071</v>
      </c>
      <c r="C59" s="3">
        <v>809</v>
      </c>
    </row>
    <row r="60" spans="1:3" x14ac:dyDescent="0.25">
      <c r="A60" t="s">
        <v>1072</v>
      </c>
      <c r="B60" t="s">
        <v>1073</v>
      </c>
      <c r="C60" s="3">
        <v>879</v>
      </c>
    </row>
    <row r="61" spans="1:3" x14ac:dyDescent="0.25">
      <c r="A61" t="s">
        <v>1689</v>
      </c>
      <c r="B61" t="s">
        <v>1690</v>
      </c>
      <c r="C61" s="3">
        <v>67.209999999999994</v>
      </c>
    </row>
    <row r="62" spans="1:3" x14ac:dyDescent="0.25">
      <c r="A62" t="s">
        <v>1691</v>
      </c>
      <c r="B62" t="s">
        <v>1692</v>
      </c>
      <c r="C62" s="3">
        <v>117.41</v>
      </c>
    </row>
    <row r="63" spans="1:3" x14ac:dyDescent="0.25">
      <c r="A63" t="s">
        <v>1693</v>
      </c>
      <c r="B63" t="s">
        <v>1694</v>
      </c>
      <c r="C63" s="3">
        <v>63.64</v>
      </c>
    </row>
    <row r="64" spans="1:3" x14ac:dyDescent="0.25">
      <c r="A64" t="s">
        <v>1695</v>
      </c>
      <c r="B64" t="s">
        <v>1696</v>
      </c>
      <c r="C64" s="3">
        <v>158.77000000000001</v>
      </c>
    </row>
    <row r="65" spans="1:3" x14ac:dyDescent="0.25">
      <c r="A65" t="s">
        <v>1697</v>
      </c>
      <c r="B65" t="s">
        <v>1698</v>
      </c>
      <c r="C65" s="3">
        <v>378</v>
      </c>
    </row>
    <row r="66" spans="1:3" x14ac:dyDescent="0.25">
      <c r="A66" t="s">
        <v>1699</v>
      </c>
      <c r="B66" t="s">
        <v>1700</v>
      </c>
      <c r="C66" s="3">
        <v>378</v>
      </c>
    </row>
    <row r="67" spans="1:3" x14ac:dyDescent="0.25">
      <c r="A67" t="s">
        <v>37</v>
      </c>
      <c r="B67" t="s">
        <v>38</v>
      </c>
      <c r="C67" s="3">
        <v>451.43</v>
      </c>
    </row>
    <row r="68" spans="1:3" x14ac:dyDescent="0.25">
      <c r="A68" t="s">
        <v>402</v>
      </c>
      <c r="B68" t="s">
        <v>403</v>
      </c>
      <c r="C68" s="3">
        <v>388.57</v>
      </c>
    </row>
    <row r="69" spans="1:3" x14ac:dyDescent="0.25">
      <c r="A69" t="s">
        <v>449</v>
      </c>
      <c r="B69" t="s">
        <v>450</v>
      </c>
      <c r="C69" s="3">
        <v>388.57</v>
      </c>
    </row>
    <row r="70" spans="1:3" x14ac:dyDescent="0.25">
      <c r="A70" t="s">
        <v>1201</v>
      </c>
      <c r="B70" t="s">
        <v>52</v>
      </c>
      <c r="C70" s="3">
        <v>49.07</v>
      </c>
    </row>
    <row r="71" spans="1:3" x14ac:dyDescent="0.25">
      <c r="A71" t="s">
        <v>1701</v>
      </c>
      <c r="B71" t="s">
        <v>1702</v>
      </c>
      <c r="C71" s="3">
        <v>164.37</v>
      </c>
    </row>
    <row r="72" spans="1:3" x14ac:dyDescent="0.25">
      <c r="A72" t="s">
        <v>1703</v>
      </c>
      <c r="B72" t="s">
        <v>1704</v>
      </c>
      <c r="C72" s="3">
        <v>224.03</v>
      </c>
    </row>
    <row r="73" spans="1:3" x14ac:dyDescent="0.25">
      <c r="A73" t="s">
        <v>1705</v>
      </c>
      <c r="B73" t="s">
        <v>1706</v>
      </c>
      <c r="C73" s="3">
        <v>534.97</v>
      </c>
    </row>
    <row r="74" spans="1:3" x14ac:dyDescent="0.25">
      <c r="A74" t="s">
        <v>1707</v>
      </c>
      <c r="B74" t="s">
        <v>1708</v>
      </c>
      <c r="C74" s="3">
        <v>534.97</v>
      </c>
    </row>
    <row r="75" spans="1:3" x14ac:dyDescent="0.25">
      <c r="A75" t="s">
        <v>1709</v>
      </c>
      <c r="B75" t="s">
        <v>1710</v>
      </c>
      <c r="C75" s="3">
        <v>342.38</v>
      </c>
    </row>
    <row r="76" spans="1:3" x14ac:dyDescent="0.25">
      <c r="A76" t="s">
        <v>1711</v>
      </c>
      <c r="B76" t="s">
        <v>1712</v>
      </c>
      <c r="C76" s="3">
        <v>452.13</v>
      </c>
    </row>
    <row r="77" spans="1:3" x14ac:dyDescent="0.25">
      <c r="A77" t="s">
        <v>1713</v>
      </c>
      <c r="B77" t="s">
        <v>1714</v>
      </c>
      <c r="C77" s="3">
        <v>207.93</v>
      </c>
    </row>
    <row r="78" spans="1:3" x14ac:dyDescent="0.25">
      <c r="A78" t="s">
        <v>1715</v>
      </c>
      <c r="B78" t="s">
        <v>1716</v>
      </c>
      <c r="C78" s="3">
        <v>381</v>
      </c>
    </row>
    <row r="79" spans="1:3" x14ac:dyDescent="0.25">
      <c r="A79" t="s">
        <v>1717</v>
      </c>
      <c r="B79" t="s">
        <v>1718</v>
      </c>
      <c r="C79" s="3">
        <v>534.97</v>
      </c>
    </row>
    <row r="80" spans="1:3" x14ac:dyDescent="0.25">
      <c r="A80" t="s">
        <v>1719</v>
      </c>
      <c r="B80" t="s">
        <v>1720</v>
      </c>
      <c r="C80" s="3">
        <v>534.97</v>
      </c>
    </row>
    <row r="81" spans="1:3" x14ac:dyDescent="0.25">
      <c r="A81" t="s">
        <v>1721</v>
      </c>
      <c r="B81" t="s">
        <v>1722</v>
      </c>
      <c r="C81" s="3">
        <v>573.98</v>
      </c>
    </row>
    <row r="82" spans="1:3" x14ac:dyDescent="0.25">
      <c r="A82" t="s">
        <v>1723</v>
      </c>
      <c r="B82" t="s">
        <v>1724</v>
      </c>
      <c r="C82" s="3">
        <v>627.61</v>
      </c>
    </row>
    <row r="83" spans="1:3" x14ac:dyDescent="0.25">
      <c r="A83" t="s">
        <v>1725</v>
      </c>
      <c r="B83" t="s">
        <v>1726</v>
      </c>
      <c r="C83" s="3">
        <v>370.6</v>
      </c>
    </row>
    <row r="84" spans="1:3" x14ac:dyDescent="0.25">
      <c r="A84" t="s">
        <v>1727</v>
      </c>
      <c r="B84" t="s">
        <v>1728</v>
      </c>
      <c r="C84" s="3">
        <v>534.97</v>
      </c>
    </row>
    <row r="85" spans="1:3" x14ac:dyDescent="0.25">
      <c r="A85" t="s">
        <v>1729</v>
      </c>
      <c r="B85" t="s">
        <v>1730</v>
      </c>
      <c r="C85" s="3">
        <v>534.97</v>
      </c>
    </row>
    <row r="86" spans="1:3" x14ac:dyDescent="0.25">
      <c r="A86" t="s">
        <v>1731</v>
      </c>
      <c r="B86" t="s">
        <v>1732</v>
      </c>
      <c r="C86" s="3">
        <v>633.63</v>
      </c>
    </row>
    <row r="87" spans="1:3" x14ac:dyDescent="0.25">
      <c r="A87" t="s">
        <v>1733</v>
      </c>
      <c r="B87" t="s">
        <v>1734</v>
      </c>
      <c r="C87" s="3">
        <v>633.63</v>
      </c>
    </row>
    <row r="88" spans="1:3" x14ac:dyDescent="0.25">
      <c r="A88" t="s">
        <v>1735</v>
      </c>
      <c r="B88" t="s">
        <v>1736</v>
      </c>
      <c r="C88" s="3">
        <v>479.69</v>
      </c>
    </row>
    <row r="89" spans="1:3" x14ac:dyDescent="0.25">
      <c r="A89" t="s">
        <v>1737</v>
      </c>
      <c r="B89" t="s">
        <v>1738</v>
      </c>
      <c r="C89" s="3">
        <v>632.57000000000005</v>
      </c>
    </row>
    <row r="90" spans="1:3" x14ac:dyDescent="0.25">
      <c r="A90" t="s">
        <v>1739</v>
      </c>
      <c r="B90" t="s">
        <v>1740</v>
      </c>
      <c r="C90" s="3">
        <v>532.62</v>
      </c>
    </row>
    <row r="91" spans="1:3" x14ac:dyDescent="0.25">
      <c r="A91" t="s">
        <v>1741</v>
      </c>
      <c r="B91" t="s">
        <v>1742</v>
      </c>
      <c r="C91" s="3">
        <v>732.87</v>
      </c>
    </row>
    <row r="92" spans="1:3" x14ac:dyDescent="0.25">
      <c r="A92" t="s">
        <v>1743</v>
      </c>
      <c r="B92" t="s">
        <v>1744</v>
      </c>
      <c r="C92" s="3">
        <v>293.70999999999998</v>
      </c>
    </row>
    <row r="93" spans="1:3" x14ac:dyDescent="0.25">
      <c r="A93" t="s">
        <v>1745</v>
      </c>
      <c r="B93" t="s">
        <v>1746</v>
      </c>
      <c r="C93" s="3">
        <v>534.97</v>
      </c>
    </row>
    <row r="94" spans="1:3" x14ac:dyDescent="0.25">
      <c r="A94" t="s">
        <v>1747</v>
      </c>
      <c r="B94" t="s">
        <v>1748</v>
      </c>
      <c r="C94" s="3">
        <v>534.97</v>
      </c>
    </row>
    <row r="95" spans="1:3" x14ac:dyDescent="0.25">
      <c r="A95" t="s">
        <v>1749</v>
      </c>
      <c r="B95" t="s">
        <v>1750</v>
      </c>
      <c r="C95" s="3">
        <v>333.28</v>
      </c>
    </row>
    <row r="96" spans="1:3" x14ac:dyDescent="0.25">
      <c r="A96" t="s">
        <v>1751</v>
      </c>
      <c r="B96" t="s">
        <v>1752</v>
      </c>
      <c r="C96" s="3">
        <v>633.63</v>
      </c>
    </row>
    <row r="97" spans="1:3" x14ac:dyDescent="0.25">
      <c r="A97" t="s">
        <v>1753</v>
      </c>
      <c r="B97" t="s">
        <v>1754</v>
      </c>
      <c r="C97" s="3">
        <v>633.63</v>
      </c>
    </row>
    <row r="98" spans="1:3" x14ac:dyDescent="0.25">
      <c r="A98" t="s">
        <v>1755</v>
      </c>
      <c r="B98" t="s">
        <v>1756</v>
      </c>
      <c r="C98" s="3">
        <v>256.38</v>
      </c>
    </row>
    <row r="99" spans="1:3" x14ac:dyDescent="0.25">
      <c r="A99" t="s">
        <v>1757</v>
      </c>
      <c r="B99" t="s">
        <v>1758</v>
      </c>
      <c r="C99" s="3">
        <v>265.37</v>
      </c>
    </row>
    <row r="100" spans="1:3" x14ac:dyDescent="0.25">
      <c r="A100" t="s">
        <v>1759</v>
      </c>
      <c r="B100" t="s">
        <v>1760</v>
      </c>
      <c r="C100" s="3">
        <v>292.77</v>
      </c>
    </row>
    <row r="101" spans="1:3" x14ac:dyDescent="0.25">
      <c r="A101" t="s">
        <v>1761</v>
      </c>
      <c r="B101" t="s">
        <v>1762</v>
      </c>
      <c r="C101" s="3">
        <v>375.85</v>
      </c>
    </row>
    <row r="102" spans="1:3" x14ac:dyDescent="0.25">
      <c r="A102" t="s">
        <v>1763</v>
      </c>
      <c r="B102" t="s">
        <v>1764</v>
      </c>
      <c r="C102" s="3">
        <v>358.94</v>
      </c>
    </row>
    <row r="103" spans="1:3" x14ac:dyDescent="0.25">
      <c r="A103" t="s">
        <v>1765</v>
      </c>
      <c r="B103" t="s">
        <v>1766</v>
      </c>
      <c r="C103" s="3">
        <v>660.93</v>
      </c>
    </row>
    <row r="104" spans="1:3" x14ac:dyDescent="0.25">
      <c r="A104" t="s">
        <v>1767</v>
      </c>
      <c r="B104" t="s">
        <v>1768</v>
      </c>
      <c r="C104" s="3">
        <v>704.65</v>
      </c>
    </row>
    <row r="105" spans="1:3" x14ac:dyDescent="0.25">
      <c r="A105" t="s">
        <v>1769</v>
      </c>
      <c r="B105" t="s">
        <v>1770</v>
      </c>
      <c r="C105" s="3">
        <v>164.37</v>
      </c>
    </row>
    <row r="106" spans="1:3" x14ac:dyDescent="0.25">
      <c r="A106" t="s">
        <v>1771</v>
      </c>
      <c r="B106" t="s">
        <v>1772</v>
      </c>
      <c r="C106" s="3">
        <v>224.03</v>
      </c>
    </row>
    <row r="107" spans="1:3" x14ac:dyDescent="0.25">
      <c r="A107" t="s">
        <v>1773</v>
      </c>
      <c r="B107" t="s">
        <v>1774</v>
      </c>
      <c r="C107" s="3">
        <v>179.71</v>
      </c>
    </row>
    <row r="108" spans="1:3" x14ac:dyDescent="0.25">
      <c r="A108" t="s">
        <v>1775</v>
      </c>
      <c r="B108" t="s">
        <v>1776</v>
      </c>
      <c r="C108" s="3">
        <v>317.94</v>
      </c>
    </row>
    <row r="109" spans="1:3" x14ac:dyDescent="0.25">
      <c r="A109" t="s">
        <v>1777</v>
      </c>
      <c r="B109" t="s">
        <v>1778</v>
      </c>
      <c r="C109" s="3">
        <v>199.41</v>
      </c>
    </row>
    <row r="110" spans="1:3" x14ac:dyDescent="0.25">
      <c r="A110" t="s">
        <v>1779</v>
      </c>
      <c r="B110" t="s">
        <v>1780</v>
      </c>
      <c r="C110" s="3">
        <v>561.66</v>
      </c>
    </row>
    <row r="111" spans="1:3" x14ac:dyDescent="0.25">
      <c r="A111" t="s">
        <v>1781</v>
      </c>
      <c r="B111" t="s">
        <v>1782</v>
      </c>
      <c r="C111" s="3">
        <v>605.4</v>
      </c>
    </row>
    <row r="112" spans="1:3" x14ac:dyDescent="0.25">
      <c r="A112" t="s">
        <v>1783</v>
      </c>
      <c r="B112" t="s">
        <v>1784</v>
      </c>
      <c r="C112" s="3">
        <v>561.66</v>
      </c>
    </row>
    <row r="113" spans="1:3" x14ac:dyDescent="0.25">
      <c r="A113" t="s">
        <v>1785</v>
      </c>
      <c r="B113" t="s">
        <v>1786</v>
      </c>
      <c r="C113" s="3">
        <v>605.4</v>
      </c>
    </row>
    <row r="114" spans="1:3" x14ac:dyDescent="0.25">
      <c r="A114" t="s">
        <v>1787</v>
      </c>
      <c r="B114" t="s">
        <v>1788</v>
      </c>
      <c r="C114" s="3">
        <v>605.4</v>
      </c>
    </row>
    <row r="115" spans="1:3" x14ac:dyDescent="0.25">
      <c r="A115" t="s">
        <v>1789</v>
      </c>
      <c r="B115" t="s">
        <v>1790</v>
      </c>
      <c r="C115" s="3">
        <v>561.66</v>
      </c>
    </row>
    <row r="116" spans="1:3" x14ac:dyDescent="0.25">
      <c r="A116" t="s">
        <v>1791</v>
      </c>
      <c r="B116" t="s">
        <v>1792</v>
      </c>
      <c r="C116" s="3">
        <v>605.4</v>
      </c>
    </row>
    <row r="117" spans="1:3" x14ac:dyDescent="0.25">
      <c r="A117" t="s">
        <v>1793</v>
      </c>
      <c r="B117" t="s">
        <v>1794</v>
      </c>
      <c r="C117" s="3">
        <v>561.66</v>
      </c>
    </row>
    <row r="118" spans="1:3" x14ac:dyDescent="0.25">
      <c r="A118" t="s">
        <v>1795</v>
      </c>
      <c r="B118" t="s">
        <v>1796</v>
      </c>
      <c r="C118" s="3">
        <v>605.4</v>
      </c>
    </row>
    <row r="119" spans="1:3" x14ac:dyDescent="0.25">
      <c r="A119" t="s">
        <v>1797</v>
      </c>
      <c r="B119" t="s">
        <v>1798</v>
      </c>
      <c r="C119" s="3">
        <v>109.64</v>
      </c>
    </row>
    <row r="120" spans="1:3" x14ac:dyDescent="0.25">
      <c r="A120" t="s">
        <v>1799</v>
      </c>
      <c r="B120" t="s">
        <v>1800</v>
      </c>
      <c r="C120" s="3">
        <v>347.37</v>
      </c>
    </row>
    <row r="121" spans="1:3" x14ac:dyDescent="0.25">
      <c r="A121" t="s">
        <v>1801</v>
      </c>
      <c r="B121" t="s">
        <v>1802</v>
      </c>
      <c r="C121" s="3">
        <v>411.1</v>
      </c>
    </row>
    <row r="122" spans="1:3" x14ac:dyDescent="0.25">
      <c r="A122" t="s">
        <v>1803</v>
      </c>
      <c r="B122" t="s">
        <v>1804</v>
      </c>
      <c r="C122" s="3">
        <v>218.72</v>
      </c>
    </row>
    <row r="123" spans="1:3" x14ac:dyDescent="0.25">
      <c r="A123" t="s">
        <v>1805</v>
      </c>
      <c r="B123" t="s">
        <v>1806</v>
      </c>
      <c r="C123" s="3">
        <v>348.24</v>
      </c>
    </row>
    <row r="124" spans="1:3" x14ac:dyDescent="0.25">
      <c r="A124" t="s">
        <v>1807</v>
      </c>
      <c r="B124" t="s">
        <v>1808</v>
      </c>
      <c r="C124" s="3">
        <v>473.42</v>
      </c>
    </row>
    <row r="125" spans="1:3" x14ac:dyDescent="0.25">
      <c r="A125" t="s">
        <v>1809</v>
      </c>
      <c r="B125" t="s">
        <v>1810</v>
      </c>
      <c r="C125" s="3">
        <v>108.52</v>
      </c>
    </row>
    <row r="126" spans="1:3" x14ac:dyDescent="0.25">
      <c r="A126" t="s">
        <v>1811</v>
      </c>
      <c r="B126" t="s">
        <v>1812</v>
      </c>
      <c r="C126" s="3">
        <v>576.63</v>
      </c>
    </row>
    <row r="127" spans="1:3" x14ac:dyDescent="0.25">
      <c r="A127" t="s">
        <v>1813</v>
      </c>
      <c r="B127" t="s">
        <v>1814</v>
      </c>
      <c r="C127" s="3">
        <v>576.63</v>
      </c>
    </row>
    <row r="128" spans="1:3" x14ac:dyDescent="0.25">
      <c r="A128" t="s">
        <v>1815</v>
      </c>
      <c r="B128" t="s">
        <v>1816</v>
      </c>
      <c r="C128" s="3">
        <v>576.63</v>
      </c>
    </row>
    <row r="129" spans="1:3" x14ac:dyDescent="0.25">
      <c r="A129" t="s">
        <v>1817</v>
      </c>
      <c r="B129" t="s">
        <v>1818</v>
      </c>
      <c r="C129" s="3">
        <v>366.04</v>
      </c>
    </row>
    <row r="130" spans="1:3" x14ac:dyDescent="0.25">
      <c r="A130" t="s">
        <v>1819</v>
      </c>
      <c r="B130" t="s">
        <v>1820</v>
      </c>
      <c r="C130" s="3">
        <v>326.66000000000003</v>
      </c>
    </row>
    <row r="131" spans="1:3" x14ac:dyDescent="0.25">
      <c r="A131" t="s">
        <v>1821</v>
      </c>
      <c r="B131" t="s">
        <v>1822</v>
      </c>
      <c r="C131" s="3">
        <v>96.39</v>
      </c>
    </row>
    <row r="132" spans="1:3" x14ac:dyDescent="0.25">
      <c r="A132" t="s">
        <v>1823</v>
      </c>
      <c r="B132" t="s">
        <v>1824</v>
      </c>
      <c r="C132" s="3">
        <v>178.28</v>
      </c>
    </row>
    <row r="133" spans="1:3" x14ac:dyDescent="0.25">
      <c r="A133" t="s">
        <v>1825</v>
      </c>
      <c r="B133" t="s">
        <v>1826</v>
      </c>
      <c r="C133" s="3">
        <v>136.91999999999999</v>
      </c>
    </row>
    <row r="134" spans="1:3" x14ac:dyDescent="0.25">
      <c r="A134" t="s">
        <v>351</v>
      </c>
      <c r="B134" t="s">
        <v>352</v>
      </c>
      <c r="C134" s="3">
        <v>331.43</v>
      </c>
    </row>
    <row r="135" spans="1:3" x14ac:dyDescent="0.25">
      <c r="A135" t="s">
        <v>355</v>
      </c>
      <c r="B135" t="s">
        <v>356</v>
      </c>
      <c r="C135" s="3">
        <v>372.86</v>
      </c>
    </row>
    <row r="136" spans="1:3" x14ac:dyDescent="0.25">
      <c r="A136" t="s">
        <v>353</v>
      </c>
      <c r="B136" t="s">
        <v>354</v>
      </c>
      <c r="C136" s="3">
        <v>207.14</v>
      </c>
    </row>
    <row r="137" spans="1:3" x14ac:dyDescent="0.25">
      <c r="A137" t="s">
        <v>359</v>
      </c>
      <c r="B137" t="s">
        <v>360</v>
      </c>
      <c r="C137" s="3">
        <v>227.14</v>
      </c>
    </row>
    <row r="138" spans="1:3" x14ac:dyDescent="0.25">
      <c r="A138" t="s">
        <v>357</v>
      </c>
      <c r="B138" t="s">
        <v>358</v>
      </c>
      <c r="C138" s="3">
        <v>14.29</v>
      </c>
    </row>
    <row r="139" spans="1:3" x14ac:dyDescent="0.25">
      <c r="A139" t="s">
        <v>361</v>
      </c>
      <c r="B139" t="s">
        <v>362</v>
      </c>
      <c r="C139" s="3">
        <v>168.57</v>
      </c>
    </row>
    <row r="140" spans="1:3" x14ac:dyDescent="0.25">
      <c r="A140" t="str">
        <f>"1380850"</f>
        <v>1380850</v>
      </c>
      <c r="B140" t="s">
        <v>463</v>
      </c>
      <c r="C140" s="3">
        <v>372.86</v>
      </c>
    </row>
    <row r="141" spans="1:3" x14ac:dyDescent="0.25">
      <c r="A141" t="str">
        <f>"1382100"</f>
        <v>1382100</v>
      </c>
      <c r="B141" t="s">
        <v>792</v>
      </c>
      <c r="C141" s="3">
        <v>358.57</v>
      </c>
    </row>
    <row r="142" spans="1:3" x14ac:dyDescent="0.25">
      <c r="A142" t="str">
        <f>"1382150"</f>
        <v>1382150</v>
      </c>
      <c r="B142" t="s">
        <v>381</v>
      </c>
      <c r="C142" s="3">
        <v>472.86</v>
      </c>
    </row>
    <row r="143" spans="1:3" x14ac:dyDescent="0.25">
      <c r="A143" t="str">
        <f>"1382625"</f>
        <v>1382625</v>
      </c>
      <c r="B143" t="s">
        <v>1827</v>
      </c>
      <c r="C143" s="3">
        <v>444.16</v>
      </c>
    </row>
    <row r="144" spans="1:3" x14ac:dyDescent="0.25">
      <c r="A144" t="str">
        <f>"1382920"</f>
        <v>1382920</v>
      </c>
      <c r="B144" t="s">
        <v>1828</v>
      </c>
      <c r="C144" s="3">
        <v>344.46</v>
      </c>
    </row>
    <row r="145" spans="1:3" x14ac:dyDescent="0.25">
      <c r="A145" t="str">
        <f>"1382925"</f>
        <v>1382925</v>
      </c>
      <c r="B145" t="s">
        <v>1829</v>
      </c>
      <c r="C145" s="3">
        <v>378</v>
      </c>
    </row>
    <row r="146" spans="1:3" x14ac:dyDescent="0.25">
      <c r="A146" t="str">
        <f>"1382929"</f>
        <v>1382929</v>
      </c>
      <c r="B146" t="s">
        <v>1830</v>
      </c>
      <c r="C146" s="3">
        <v>378</v>
      </c>
    </row>
    <row r="147" spans="1:3" x14ac:dyDescent="0.25">
      <c r="A147" t="s">
        <v>1831</v>
      </c>
      <c r="B147" t="s">
        <v>1832</v>
      </c>
      <c r="C147" s="3">
        <v>71.400000000000006</v>
      </c>
    </row>
    <row r="148" spans="1:3" x14ac:dyDescent="0.25">
      <c r="A148" t="s">
        <v>1039</v>
      </c>
      <c r="B148" t="s">
        <v>1040</v>
      </c>
      <c r="C148" s="3">
        <v>788.57</v>
      </c>
    </row>
    <row r="149" spans="1:3" x14ac:dyDescent="0.25">
      <c r="A149" t="s">
        <v>1037</v>
      </c>
      <c r="B149" t="s">
        <v>1038</v>
      </c>
      <c r="C149" s="3">
        <v>848.57</v>
      </c>
    </row>
    <row r="150" spans="1:3" x14ac:dyDescent="0.25">
      <c r="A150" t="s">
        <v>977</v>
      </c>
      <c r="B150" t="s">
        <v>978</v>
      </c>
      <c r="C150" s="3">
        <v>702.86</v>
      </c>
    </row>
    <row r="151" spans="1:3" x14ac:dyDescent="0.25">
      <c r="A151" t="s">
        <v>1166</v>
      </c>
      <c r="B151" t="s">
        <v>1167</v>
      </c>
      <c r="C151" s="3">
        <v>95.71</v>
      </c>
    </row>
    <row r="152" spans="1:3" x14ac:dyDescent="0.25">
      <c r="A152" t="s">
        <v>959</v>
      </c>
      <c r="B152" t="s">
        <v>960</v>
      </c>
      <c r="C152" s="3">
        <v>100</v>
      </c>
    </row>
    <row r="153" spans="1:3" x14ac:dyDescent="0.25">
      <c r="A153" t="s">
        <v>783</v>
      </c>
      <c r="B153" t="s">
        <v>345</v>
      </c>
      <c r="C153" s="3">
        <v>178.57</v>
      </c>
    </row>
    <row r="154" spans="1:3" x14ac:dyDescent="0.25">
      <c r="A154" t="s">
        <v>111</v>
      </c>
      <c r="B154" t="s">
        <v>112</v>
      </c>
      <c r="C154" s="3">
        <v>542.86</v>
      </c>
    </row>
    <row r="155" spans="1:3" x14ac:dyDescent="0.25">
      <c r="A155" t="s">
        <v>113</v>
      </c>
      <c r="B155" t="s">
        <v>114</v>
      </c>
      <c r="C155" s="3">
        <v>600</v>
      </c>
    </row>
    <row r="156" spans="1:3" x14ac:dyDescent="0.25">
      <c r="A156" t="s">
        <v>190</v>
      </c>
      <c r="B156" t="s">
        <v>191</v>
      </c>
      <c r="C156" s="3">
        <v>100</v>
      </c>
    </row>
    <row r="157" spans="1:3" x14ac:dyDescent="0.25">
      <c r="A157" t="s">
        <v>617</v>
      </c>
      <c r="B157" t="s">
        <v>618</v>
      </c>
      <c r="C157" s="3">
        <v>511.43</v>
      </c>
    </row>
    <row r="158" spans="1:3" x14ac:dyDescent="0.25">
      <c r="A158" t="s">
        <v>1833</v>
      </c>
      <c r="B158" t="s">
        <v>1834</v>
      </c>
      <c r="C158" s="3">
        <v>328.74</v>
      </c>
    </row>
    <row r="159" spans="1:3" x14ac:dyDescent="0.25">
      <c r="A159" t="s">
        <v>1515</v>
      </c>
      <c r="B159" t="s">
        <v>1516</v>
      </c>
      <c r="C159" s="3">
        <v>28.25</v>
      </c>
    </row>
    <row r="160" spans="1:3" x14ac:dyDescent="0.25">
      <c r="A160" t="s">
        <v>1517</v>
      </c>
      <c r="B160" t="s">
        <v>1518</v>
      </c>
      <c r="C160" s="3">
        <v>28.25</v>
      </c>
    </row>
    <row r="161" spans="1:3" x14ac:dyDescent="0.25">
      <c r="A161" t="s">
        <v>1519</v>
      </c>
      <c r="B161" t="s">
        <v>1520</v>
      </c>
      <c r="C161" s="3">
        <v>28.25</v>
      </c>
    </row>
    <row r="162" spans="1:3" x14ac:dyDescent="0.25">
      <c r="A162" t="s">
        <v>1521</v>
      </c>
      <c r="B162" t="s">
        <v>1522</v>
      </c>
      <c r="C162" s="3">
        <v>34.57</v>
      </c>
    </row>
    <row r="163" spans="1:3" x14ac:dyDescent="0.25">
      <c r="A163" t="s">
        <v>1523</v>
      </c>
      <c r="B163" t="s">
        <v>1524</v>
      </c>
      <c r="C163" s="3">
        <v>47.95</v>
      </c>
    </row>
    <row r="164" spans="1:3" x14ac:dyDescent="0.25">
      <c r="A164" t="s">
        <v>1525</v>
      </c>
      <c r="B164" t="s">
        <v>1526</v>
      </c>
      <c r="C164" s="3">
        <v>44.61</v>
      </c>
    </row>
    <row r="165" spans="1:3" x14ac:dyDescent="0.25">
      <c r="A165" t="s">
        <v>1527</v>
      </c>
      <c r="B165" t="s">
        <v>1528</v>
      </c>
      <c r="C165" s="3">
        <v>44.61</v>
      </c>
    </row>
    <row r="166" spans="1:3" x14ac:dyDescent="0.25">
      <c r="A166" t="s">
        <v>1529</v>
      </c>
      <c r="B166" t="s">
        <v>1530</v>
      </c>
      <c r="C166" s="3">
        <v>44.61</v>
      </c>
    </row>
    <row r="167" spans="1:3" x14ac:dyDescent="0.25">
      <c r="A167" t="s">
        <v>1531</v>
      </c>
      <c r="B167" t="s">
        <v>1532</v>
      </c>
      <c r="C167" s="3">
        <v>57.54</v>
      </c>
    </row>
    <row r="168" spans="1:3" x14ac:dyDescent="0.25">
      <c r="A168" t="s">
        <v>1533</v>
      </c>
      <c r="B168" t="s">
        <v>1534</v>
      </c>
      <c r="C168" s="3">
        <v>53.53</v>
      </c>
    </row>
    <row r="169" spans="1:3" x14ac:dyDescent="0.25">
      <c r="A169" t="s">
        <v>1535</v>
      </c>
      <c r="B169" t="s">
        <v>1536</v>
      </c>
      <c r="C169" s="3">
        <v>53.53</v>
      </c>
    </row>
    <row r="170" spans="1:3" x14ac:dyDescent="0.25">
      <c r="A170" t="s">
        <v>1537</v>
      </c>
      <c r="B170" t="s">
        <v>1538</v>
      </c>
      <c r="C170" s="3">
        <v>53.53</v>
      </c>
    </row>
    <row r="171" spans="1:3" x14ac:dyDescent="0.25">
      <c r="A171" t="s">
        <v>1539</v>
      </c>
      <c r="B171" t="s">
        <v>1540</v>
      </c>
      <c r="C171" s="3">
        <v>76.95</v>
      </c>
    </row>
    <row r="172" spans="1:3" x14ac:dyDescent="0.25">
      <c r="A172" t="s">
        <v>1541</v>
      </c>
      <c r="B172" t="s">
        <v>1542</v>
      </c>
      <c r="C172" s="3">
        <v>121.93</v>
      </c>
    </row>
    <row r="173" spans="1:3" x14ac:dyDescent="0.25">
      <c r="A173" t="s">
        <v>1543</v>
      </c>
      <c r="B173" t="s">
        <v>1522</v>
      </c>
      <c r="C173" s="3">
        <v>34.57</v>
      </c>
    </row>
    <row r="174" spans="1:3" x14ac:dyDescent="0.25">
      <c r="A174" t="s">
        <v>1544</v>
      </c>
      <c r="B174" t="s">
        <v>1518</v>
      </c>
      <c r="C174" s="3">
        <v>28.25</v>
      </c>
    </row>
    <row r="175" spans="1:3" x14ac:dyDescent="0.25">
      <c r="A175" t="s">
        <v>1545</v>
      </c>
      <c r="B175" t="s">
        <v>1520</v>
      </c>
      <c r="C175" s="3">
        <v>28.25</v>
      </c>
    </row>
    <row r="176" spans="1:3" x14ac:dyDescent="0.25">
      <c r="A176" t="s">
        <v>1546</v>
      </c>
      <c r="B176" t="s">
        <v>1524</v>
      </c>
      <c r="C176" s="3">
        <v>47.95</v>
      </c>
    </row>
    <row r="177" spans="1:3" x14ac:dyDescent="0.25">
      <c r="A177" t="s">
        <v>1547</v>
      </c>
      <c r="B177" t="s">
        <v>1526</v>
      </c>
      <c r="C177" s="3">
        <v>44.61</v>
      </c>
    </row>
    <row r="178" spans="1:3" x14ac:dyDescent="0.25">
      <c r="A178" t="s">
        <v>1548</v>
      </c>
      <c r="B178" t="s">
        <v>1528</v>
      </c>
      <c r="C178" s="3">
        <v>44.61</v>
      </c>
    </row>
    <row r="179" spans="1:3" x14ac:dyDescent="0.25">
      <c r="A179" t="s">
        <v>1549</v>
      </c>
      <c r="B179" t="s">
        <v>1530</v>
      </c>
      <c r="C179" s="3">
        <v>44.61</v>
      </c>
    </row>
    <row r="180" spans="1:3" x14ac:dyDescent="0.25">
      <c r="A180" t="s">
        <v>1550</v>
      </c>
      <c r="B180" t="s">
        <v>1551</v>
      </c>
      <c r="C180" s="3">
        <v>46.84</v>
      </c>
    </row>
    <row r="181" spans="1:3" x14ac:dyDescent="0.25">
      <c r="A181" t="s">
        <v>1552</v>
      </c>
      <c r="B181" t="s">
        <v>1553</v>
      </c>
      <c r="C181" s="3">
        <v>32.83</v>
      </c>
    </row>
    <row r="182" spans="1:3" x14ac:dyDescent="0.25">
      <c r="A182" t="s">
        <v>1554</v>
      </c>
      <c r="B182" t="s">
        <v>1555</v>
      </c>
      <c r="C182" s="3">
        <v>32.83</v>
      </c>
    </row>
    <row r="183" spans="1:3" x14ac:dyDescent="0.25">
      <c r="A183" t="s">
        <v>1556</v>
      </c>
      <c r="B183" t="s">
        <v>1557</v>
      </c>
      <c r="C183" s="3">
        <v>32.83</v>
      </c>
    </row>
    <row r="184" spans="1:3" x14ac:dyDescent="0.25">
      <c r="A184" t="s">
        <v>1558</v>
      </c>
      <c r="B184" t="s">
        <v>1559</v>
      </c>
      <c r="C184" s="3">
        <v>24.53</v>
      </c>
    </row>
    <row r="185" spans="1:3" x14ac:dyDescent="0.25">
      <c r="A185" t="s">
        <v>1560</v>
      </c>
      <c r="B185" t="s">
        <v>1561</v>
      </c>
      <c r="C185" s="3">
        <v>16.13</v>
      </c>
    </row>
    <row r="186" spans="1:3" x14ac:dyDescent="0.25">
      <c r="A186" t="s">
        <v>1562</v>
      </c>
      <c r="B186" t="s">
        <v>1563</v>
      </c>
      <c r="C186" s="3">
        <v>16.13</v>
      </c>
    </row>
    <row r="187" spans="1:3" x14ac:dyDescent="0.25">
      <c r="A187" t="s">
        <v>1564</v>
      </c>
      <c r="B187" t="s">
        <v>1565</v>
      </c>
      <c r="C187" s="3">
        <v>16.13</v>
      </c>
    </row>
    <row r="188" spans="1:3" x14ac:dyDescent="0.25">
      <c r="A188" t="s">
        <v>1566</v>
      </c>
      <c r="B188" t="s">
        <v>1567</v>
      </c>
      <c r="C188" s="3">
        <v>39.03</v>
      </c>
    </row>
    <row r="189" spans="1:3" x14ac:dyDescent="0.25">
      <c r="A189" t="s">
        <v>1568</v>
      </c>
      <c r="B189" t="s">
        <v>1569</v>
      </c>
      <c r="C189" s="3">
        <v>27.36</v>
      </c>
    </row>
    <row r="190" spans="1:3" x14ac:dyDescent="0.25">
      <c r="A190" t="s">
        <v>1570</v>
      </c>
      <c r="B190" t="s">
        <v>1571</v>
      </c>
      <c r="C190" s="3">
        <v>27.36</v>
      </c>
    </row>
    <row r="191" spans="1:3" x14ac:dyDescent="0.25">
      <c r="A191" t="s">
        <v>1572</v>
      </c>
      <c r="B191" t="s">
        <v>1573</v>
      </c>
      <c r="C191" s="3">
        <v>27.36</v>
      </c>
    </row>
    <row r="192" spans="1:3" x14ac:dyDescent="0.25">
      <c r="A192" t="s">
        <v>1574</v>
      </c>
      <c r="B192" t="s">
        <v>542</v>
      </c>
      <c r="C192" s="3">
        <v>24.53</v>
      </c>
    </row>
    <row r="193" spans="1:3" x14ac:dyDescent="0.25">
      <c r="A193" t="s">
        <v>1202</v>
      </c>
      <c r="B193" t="s">
        <v>544</v>
      </c>
      <c r="C193" s="3">
        <v>6.13</v>
      </c>
    </row>
    <row r="194" spans="1:3" x14ac:dyDescent="0.25">
      <c r="A194" t="s">
        <v>1575</v>
      </c>
      <c r="B194" t="s">
        <v>546</v>
      </c>
      <c r="C194" s="3">
        <v>16.13</v>
      </c>
    </row>
    <row r="195" spans="1:3" x14ac:dyDescent="0.25">
      <c r="A195" t="s">
        <v>1576</v>
      </c>
      <c r="B195" t="s">
        <v>538</v>
      </c>
      <c r="C195" s="3">
        <v>16.13</v>
      </c>
    </row>
    <row r="196" spans="1:3" x14ac:dyDescent="0.25">
      <c r="A196" t="s">
        <v>1577</v>
      </c>
      <c r="B196" t="s">
        <v>540</v>
      </c>
      <c r="C196" s="3">
        <v>16.13</v>
      </c>
    </row>
    <row r="197" spans="1:3" x14ac:dyDescent="0.25">
      <c r="A197" t="s">
        <v>541</v>
      </c>
      <c r="B197" t="s">
        <v>542</v>
      </c>
      <c r="C197" s="3">
        <v>21.17</v>
      </c>
    </row>
    <row r="198" spans="1:3" x14ac:dyDescent="0.25">
      <c r="A198" t="s">
        <v>543</v>
      </c>
      <c r="B198" t="s">
        <v>544</v>
      </c>
      <c r="C198" s="3">
        <v>5.37</v>
      </c>
    </row>
    <row r="199" spans="1:3" x14ac:dyDescent="0.25">
      <c r="A199" t="s">
        <v>545</v>
      </c>
      <c r="B199" t="s">
        <v>546</v>
      </c>
      <c r="C199" s="3">
        <v>13.37</v>
      </c>
    </row>
    <row r="200" spans="1:3" x14ac:dyDescent="0.25">
      <c r="A200" t="s">
        <v>537</v>
      </c>
      <c r="B200" t="s">
        <v>538</v>
      </c>
      <c r="C200" s="3">
        <v>13.37</v>
      </c>
    </row>
    <row r="201" spans="1:3" x14ac:dyDescent="0.25">
      <c r="A201" t="s">
        <v>539</v>
      </c>
      <c r="B201" t="s">
        <v>540</v>
      </c>
      <c r="C201" s="3">
        <v>13.37</v>
      </c>
    </row>
    <row r="202" spans="1:3" x14ac:dyDescent="0.25">
      <c r="A202" t="s">
        <v>888</v>
      </c>
      <c r="B202" t="s">
        <v>889</v>
      </c>
      <c r="C202" s="3">
        <v>32.33</v>
      </c>
    </row>
    <row r="203" spans="1:3" x14ac:dyDescent="0.25">
      <c r="A203" t="s">
        <v>890</v>
      </c>
      <c r="B203" t="s">
        <v>891</v>
      </c>
      <c r="C203" s="3">
        <v>23.4</v>
      </c>
    </row>
    <row r="204" spans="1:3" x14ac:dyDescent="0.25">
      <c r="A204" t="s">
        <v>892</v>
      </c>
      <c r="B204" t="s">
        <v>893</v>
      </c>
      <c r="C204" s="3">
        <v>23.4</v>
      </c>
    </row>
    <row r="205" spans="1:3" x14ac:dyDescent="0.25">
      <c r="A205" t="s">
        <v>894</v>
      </c>
      <c r="B205" t="s">
        <v>895</v>
      </c>
      <c r="C205" s="3">
        <v>23.4</v>
      </c>
    </row>
    <row r="206" spans="1:3" x14ac:dyDescent="0.25">
      <c r="A206" t="s">
        <v>1578</v>
      </c>
      <c r="B206" t="s">
        <v>889</v>
      </c>
      <c r="C206" s="3">
        <v>39.03</v>
      </c>
    </row>
    <row r="207" spans="1:3" x14ac:dyDescent="0.25">
      <c r="A207" t="s">
        <v>1579</v>
      </c>
      <c r="B207" t="s">
        <v>891</v>
      </c>
      <c r="C207" s="3">
        <v>27.36</v>
      </c>
    </row>
    <row r="208" spans="1:3" x14ac:dyDescent="0.25">
      <c r="A208" t="s">
        <v>1580</v>
      </c>
      <c r="B208" t="s">
        <v>893</v>
      </c>
      <c r="C208" s="3">
        <v>27.36</v>
      </c>
    </row>
    <row r="209" spans="1:3" x14ac:dyDescent="0.25">
      <c r="A209" t="s">
        <v>1581</v>
      </c>
      <c r="B209" t="s">
        <v>895</v>
      </c>
      <c r="C209" s="3">
        <v>27.36</v>
      </c>
    </row>
    <row r="210" spans="1:3" x14ac:dyDescent="0.25">
      <c r="A210" t="s">
        <v>1582</v>
      </c>
      <c r="B210" t="s">
        <v>1583</v>
      </c>
      <c r="C210" s="3">
        <v>46.84</v>
      </c>
    </row>
    <row r="211" spans="1:3" x14ac:dyDescent="0.25">
      <c r="A211" t="s">
        <v>1584</v>
      </c>
      <c r="B211" t="s">
        <v>1585</v>
      </c>
      <c r="C211" s="3">
        <v>32.83</v>
      </c>
    </row>
    <row r="212" spans="1:3" x14ac:dyDescent="0.25">
      <c r="A212" t="s">
        <v>1586</v>
      </c>
      <c r="B212" t="s">
        <v>1587</v>
      </c>
      <c r="C212" s="3">
        <v>32.83</v>
      </c>
    </row>
    <row r="213" spans="1:3" x14ac:dyDescent="0.25">
      <c r="A213" t="s">
        <v>1588</v>
      </c>
      <c r="B213" t="s">
        <v>1589</v>
      </c>
      <c r="C213" s="3">
        <v>32.83</v>
      </c>
    </row>
    <row r="214" spans="1:3" x14ac:dyDescent="0.25">
      <c r="A214" t="s">
        <v>1203</v>
      </c>
      <c r="B214" t="s">
        <v>1204</v>
      </c>
      <c r="C214" s="3">
        <v>41.26</v>
      </c>
    </row>
    <row r="215" spans="1:3" x14ac:dyDescent="0.25">
      <c r="A215" t="s">
        <v>1205</v>
      </c>
      <c r="B215" t="s">
        <v>1206</v>
      </c>
      <c r="C215" s="3">
        <v>69.14</v>
      </c>
    </row>
    <row r="216" spans="1:3" x14ac:dyDescent="0.25">
      <c r="A216" t="s">
        <v>1207</v>
      </c>
      <c r="B216" t="s">
        <v>1208</v>
      </c>
      <c r="C216" s="3">
        <v>71.37</v>
      </c>
    </row>
    <row r="217" spans="1:3" x14ac:dyDescent="0.25">
      <c r="A217" t="s">
        <v>1209</v>
      </c>
      <c r="B217" t="s">
        <v>1210</v>
      </c>
      <c r="C217" s="3">
        <v>24.53</v>
      </c>
    </row>
    <row r="218" spans="1:3" x14ac:dyDescent="0.25">
      <c r="A218" t="s">
        <v>1211</v>
      </c>
      <c r="B218" t="s">
        <v>1212</v>
      </c>
      <c r="C218" s="3">
        <v>41.26</v>
      </c>
    </row>
    <row r="219" spans="1:3" x14ac:dyDescent="0.25">
      <c r="A219" t="s">
        <v>1213</v>
      </c>
      <c r="B219" t="s">
        <v>1214</v>
      </c>
      <c r="C219" s="3">
        <v>12.27</v>
      </c>
    </row>
    <row r="220" spans="1:3" x14ac:dyDescent="0.25">
      <c r="A220" t="s">
        <v>1590</v>
      </c>
      <c r="B220" t="s">
        <v>1591</v>
      </c>
      <c r="C220" s="3">
        <v>12.86</v>
      </c>
    </row>
    <row r="221" spans="1:3" x14ac:dyDescent="0.25">
      <c r="A221" t="s">
        <v>1592</v>
      </c>
      <c r="B221" t="s">
        <v>118</v>
      </c>
      <c r="C221" s="3">
        <v>20.07</v>
      </c>
    </row>
    <row r="222" spans="1:3" x14ac:dyDescent="0.25">
      <c r="A222" t="s">
        <v>1593</v>
      </c>
      <c r="B222" t="s">
        <v>126</v>
      </c>
      <c r="C222" s="3">
        <v>20.07</v>
      </c>
    </row>
    <row r="223" spans="1:3" x14ac:dyDescent="0.25">
      <c r="A223" t="s">
        <v>1594</v>
      </c>
      <c r="B223" t="s">
        <v>124</v>
      </c>
      <c r="C223" s="3">
        <v>20.07</v>
      </c>
    </row>
    <row r="224" spans="1:3" x14ac:dyDescent="0.25">
      <c r="A224" t="s">
        <v>1595</v>
      </c>
      <c r="B224" t="s">
        <v>122</v>
      </c>
      <c r="C224" s="3">
        <v>37.92</v>
      </c>
    </row>
    <row r="225" spans="1:3" x14ac:dyDescent="0.25">
      <c r="A225" t="s">
        <v>1596</v>
      </c>
      <c r="B225" t="s">
        <v>120</v>
      </c>
      <c r="C225" s="3">
        <v>40.15</v>
      </c>
    </row>
    <row r="226" spans="1:3" x14ac:dyDescent="0.25">
      <c r="A226" t="s">
        <v>1597</v>
      </c>
      <c r="B226" t="s">
        <v>130</v>
      </c>
      <c r="C226" s="3">
        <v>40.15</v>
      </c>
    </row>
    <row r="227" spans="1:3" x14ac:dyDescent="0.25">
      <c r="A227" t="s">
        <v>1598</v>
      </c>
      <c r="B227" t="s">
        <v>128</v>
      </c>
      <c r="C227" s="3">
        <v>40.15</v>
      </c>
    </row>
    <row r="228" spans="1:3" x14ac:dyDescent="0.25">
      <c r="A228" t="s">
        <v>1599</v>
      </c>
      <c r="B228" t="s">
        <v>288</v>
      </c>
      <c r="C228" s="3">
        <v>23.42</v>
      </c>
    </row>
    <row r="229" spans="1:3" x14ac:dyDescent="0.25">
      <c r="A229" t="s">
        <v>1600</v>
      </c>
      <c r="B229" t="s">
        <v>1601</v>
      </c>
      <c r="C229" s="3">
        <v>45.5</v>
      </c>
    </row>
    <row r="230" spans="1:3" x14ac:dyDescent="0.25">
      <c r="A230" t="s">
        <v>1602</v>
      </c>
      <c r="B230" t="s">
        <v>1603</v>
      </c>
      <c r="C230" s="3">
        <v>48.18</v>
      </c>
    </row>
    <row r="231" spans="1:3" x14ac:dyDescent="0.25">
      <c r="A231" t="s">
        <v>1604</v>
      </c>
      <c r="B231" t="s">
        <v>1605</v>
      </c>
      <c r="C231" s="3">
        <v>48.18</v>
      </c>
    </row>
    <row r="232" spans="1:3" x14ac:dyDescent="0.25">
      <c r="A232" t="s">
        <v>1606</v>
      </c>
      <c r="B232" t="s">
        <v>1607</v>
      </c>
      <c r="C232" s="3">
        <v>48.18</v>
      </c>
    </row>
    <row r="233" spans="1:3" x14ac:dyDescent="0.25">
      <c r="A233" t="s">
        <v>117</v>
      </c>
      <c r="B233" t="s">
        <v>118</v>
      </c>
      <c r="C233" s="3">
        <v>17.84</v>
      </c>
    </row>
    <row r="234" spans="1:3" x14ac:dyDescent="0.25">
      <c r="A234" t="s">
        <v>125</v>
      </c>
      <c r="B234" t="s">
        <v>126</v>
      </c>
      <c r="C234" s="3">
        <v>17.84</v>
      </c>
    </row>
    <row r="235" spans="1:3" x14ac:dyDescent="0.25">
      <c r="A235" t="s">
        <v>123</v>
      </c>
      <c r="B235" t="s">
        <v>124</v>
      </c>
      <c r="C235" s="3">
        <v>17.84</v>
      </c>
    </row>
    <row r="236" spans="1:3" x14ac:dyDescent="0.25">
      <c r="A236" t="s">
        <v>121</v>
      </c>
      <c r="B236" t="s">
        <v>122</v>
      </c>
      <c r="C236" s="3">
        <v>33.46</v>
      </c>
    </row>
    <row r="237" spans="1:3" x14ac:dyDescent="0.25">
      <c r="A237" t="s">
        <v>119</v>
      </c>
      <c r="B237" t="s">
        <v>120</v>
      </c>
      <c r="C237" s="3">
        <v>35.69</v>
      </c>
    </row>
    <row r="238" spans="1:3" x14ac:dyDescent="0.25">
      <c r="A238" t="s">
        <v>129</v>
      </c>
      <c r="B238" t="s">
        <v>130</v>
      </c>
      <c r="C238" s="3">
        <v>35.69</v>
      </c>
    </row>
    <row r="239" spans="1:3" x14ac:dyDescent="0.25">
      <c r="A239" t="s">
        <v>127</v>
      </c>
      <c r="B239" t="s">
        <v>128</v>
      </c>
      <c r="C239" s="3">
        <v>35.69</v>
      </c>
    </row>
    <row r="240" spans="1:3" x14ac:dyDescent="0.25">
      <c r="A240" t="s">
        <v>287</v>
      </c>
      <c r="B240" t="s">
        <v>288</v>
      </c>
      <c r="C240" s="3">
        <v>21.19</v>
      </c>
    </row>
    <row r="241" spans="1:3" x14ac:dyDescent="0.25">
      <c r="A241" t="s">
        <v>1608</v>
      </c>
      <c r="B241" t="s">
        <v>1609</v>
      </c>
      <c r="C241" s="3">
        <v>54.64</v>
      </c>
    </row>
    <row r="242" spans="1:3" x14ac:dyDescent="0.25">
      <c r="A242" t="s">
        <v>1610</v>
      </c>
      <c r="B242" t="s">
        <v>1611</v>
      </c>
      <c r="C242" s="3">
        <v>108.17</v>
      </c>
    </row>
    <row r="243" spans="1:3" x14ac:dyDescent="0.25">
      <c r="A243" t="s">
        <v>1215</v>
      </c>
      <c r="B243" t="s">
        <v>1216</v>
      </c>
      <c r="C243" s="3">
        <v>42.38</v>
      </c>
    </row>
    <row r="244" spans="1:3" x14ac:dyDescent="0.25">
      <c r="A244" t="s">
        <v>1217</v>
      </c>
      <c r="B244" t="s">
        <v>1218</v>
      </c>
      <c r="C244" s="3">
        <v>68.03</v>
      </c>
    </row>
    <row r="245" spans="1:3" x14ac:dyDescent="0.25">
      <c r="A245" t="s">
        <v>344</v>
      </c>
      <c r="B245" t="s">
        <v>345</v>
      </c>
      <c r="C245" s="3">
        <v>691.43</v>
      </c>
    </row>
    <row r="246" spans="1:3" x14ac:dyDescent="0.25">
      <c r="A246" t="s">
        <v>239</v>
      </c>
      <c r="B246" t="s">
        <v>240</v>
      </c>
      <c r="C246" s="3">
        <v>642.86</v>
      </c>
    </row>
    <row r="247" spans="1:3" x14ac:dyDescent="0.25">
      <c r="A247" t="s">
        <v>93</v>
      </c>
      <c r="B247" t="s">
        <v>94</v>
      </c>
      <c r="C247" s="3">
        <v>460</v>
      </c>
    </row>
    <row r="248" spans="1:3" x14ac:dyDescent="0.25">
      <c r="A248" t="s">
        <v>13</v>
      </c>
      <c r="B248" t="s">
        <v>14</v>
      </c>
      <c r="C248" s="3">
        <v>327.14</v>
      </c>
    </row>
    <row r="249" spans="1:3" x14ac:dyDescent="0.25">
      <c r="A249" t="s">
        <v>278</v>
      </c>
      <c r="B249" t="s">
        <v>279</v>
      </c>
      <c r="C249" s="3">
        <v>327.14</v>
      </c>
    </row>
    <row r="250" spans="1:3" x14ac:dyDescent="0.25">
      <c r="A250" t="s">
        <v>1835</v>
      </c>
      <c r="B250" t="s">
        <v>1836</v>
      </c>
      <c r="C250" s="3">
        <v>471.44</v>
      </c>
    </row>
    <row r="251" spans="1:3" x14ac:dyDescent="0.25">
      <c r="A251" t="s">
        <v>1837</v>
      </c>
      <c r="B251" t="s">
        <v>1838</v>
      </c>
      <c r="C251" s="3">
        <v>267.63</v>
      </c>
    </row>
    <row r="252" spans="1:3" x14ac:dyDescent="0.25">
      <c r="A252" t="s">
        <v>1839</v>
      </c>
      <c r="B252" t="s">
        <v>1840</v>
      </c>
      <c r="C252" s="3">
        <v>471.44</v>
      </c>
    </row>
    <row r="253" spans="1:3" x14ac:dyDescent="0.25">
      <c r="A253" t="s">
        <v>1841</v>
      </c>
      <c r="B253" t="s">
        <v>1842</v>
      </c>
      <c r="C253" s="3">
        <v>471.44</v>
      </c>
    </row>
    <row r="254" spans="1:3" x14ac:dyDescent="0.25">
      <c r="A254" t="s">
        <v>1843</v>
      </c>
      <c r="B254" t="s">
        <v>1844</v>
      </c>
      <c r="C254" s="3">
        <v>822.17</v>
      </c>
    </row>
    <row r="255" spans="1:3" x14ac:dyDescent="0.25">
      <c r="A255" t="s">
        <v>1845</v>
      </c>
      <c r="B255" t="s">
        <v>1846</v>
      </c>
      <c r="C255" s="3">
        <v>352.09</v>
      </c>
    </row>
    <row r="256" spans="1:3" x14ac:dyDescent="0.25">
      <c r="A256" t="s">
        <v>1847</v>
      </c>
      <c r="B256" t="s">
        <v>1848</v>
      </c>
      <c r="C256" s="3">
        <v>822.17</v>
      </c>
    </row>
    <row r="257" spans="1:3" x14ac:dyDescent="0.25">
      <c r="A257" t="s">
        <v>1849</v>
      </c>
      <c r="B257" t="s">
        <v>1850</v>
      </c>
      <c r="C257" s="3">
        <v>822.17</v>
      </c>
    </row>
    <row r="258" spans="1:3" x14ac:dyDescent="0.25">
      <c r="A258" t="s">
        <v>1851</v>
      </c>
      <c r="B258" t="s">
        <v>1852</v>
      </c>
      <c r="C258" s="3">
        <v>350.7</v>
      </c>
    </row>
    <row r="259" spans="1:3" x14ac:dyDescent="0.25">
      <c r="A259" t="s">
        <v>1853</v>
      </c>
      <c r="B259" t="s">
        <v>1854</v>
      </c>
      <c r="C259" s="3">
        <v>213.05</v>
      </c>
    </row>
    <row r="260" spans="1:3" x14ac:dyDescent="0.25">
      <c r="A260" t="s">
        <v>1855</v>
      </c>
      <c r="B260" t="s">
        <v>1856</v>
      </c>
      <c r="C260" s="3">
        <v>350.7</v>
      </c>
    </row>
    <row r="261" spans="1:3" x14ac:dyDescent="0.25">
      <c r="A261" t="s">
        <v>1857</v>
      </c>
      <c r="B261" t="s">
        <v>1858</v>
      </c>
      <c r="C261" s="3">
        <v>350.7</v>
      </c>
    </row>
    <row r="262" spans="1:3" x14ac:dyDescent="0.25">
      <c r="A262" t="s">
        <v>1859</v>
      </c>
      <c r="B262" t="s">
        <v>1860</v>
      </c>
      <c r="C262" s="3">
        <v>701.42</v>
      </c>
    </row>
    <row r="263" spans="1:3" x14ac:dyDescent="0.25">
      <c r="A263" t="s">
        <v>1861</v>
      </c>
      <c r="B263" t="s">
        <v>1862</v>
      </c>
      <c r="C263" s="3">
        <v>297.51</v>
      </c>
    </row>
    <row r="264" spans="1:3" x14ac:dyDescent="0.25">
      <c r="A264" t="s">
        <v>1863</v>
      </c>
      <c r="B264" t="s">
        <v>1864</v>
      </c>
      <c r="C264" s="3">
        <v>701.42</v>
      </c>
    </row>
    <row r="265" spans="1:3" x14ac:dyDescent="0.25">
      <c r="A265" t="s">
        <v>1865</v>
      </c>
      <c r="B265" t="s">
        <v>1866</v>
      </c>
      <c r="C265" s="3">
        <v>701.42</v>
      </c>
    </row>
    <row r="266" spans="1:3" x14ac:dyDescent="0.25">
      <c r="A266" t="s">
        <v>1219</v>
      </c>
      <c r="B266" t="s">
        <v>724</v>
      </c>
      <c r="C266" s="3">
        <v>59.1</v>
      </c>
    </row>
    <row r="267" spans="1:3" x14ac:dyDescent="0.25">
      <c r="A267" t="s">
        <v>51</v>
      </c>
      <c r="B267" t="s">
        <v>52</v>
      </c>
      <c r="C267" s="3">
        <v>49.07</v>
      </c>
    </row>
    <row r="268" spans="1:3" x14ac:dyDescent="0.25">
      <c r="A268" t="s">
        <v>723</v>
      </c>
      <c r="B268" t="s">
        <v>724</v>
      </c>
      <c r="C268" s="3">
        <v>59.1</v>
      </c>
    </row>
    <row r="269" spans="1:3" x14ac:dyDescent="0.25">
      <c r="A269" t="s">
        <v>682</v>
      </c>
      <c r="B269" t="s">
        <v>683</v>
      </c>
      <c r="C269" s="3">
        <v>41.25</v>
      </c>
    </row>
    <row r="270" spans="1:3" x14ac:dyDescent="0.25">
      <c r="A270" t="s">
        <v>496</v>
      </c>
      <c r="B270" t="s">
        <v>497</v>
      </c>
      <c r="C270" s="3">
        <v>30.09</v>
      </c>
    </row>
    <row r="271" spans="1:3" x14ac:dyDescent="0.25">
      <c r="A271" t="s">
        <v>1867</v>
      </c>
      <c r="B271" t="s">
        <v>1868</v>
      </c>
      <c r="C271" s="3">
        <v>294.3</v>
      </c>
    </row>
    <row r="272" spans="1:3" x14ac:dyDescent="0.25">
      <c r="A272" t="s">
        <v>1869</v>
      </c>
      <c r="B272" t="s">
        <v>1870</v>
      </c>
      <c r="C272" s="3">
        <v>294.3</v>
      </c>
    </row>
    <row r="273" spans="1:3" x14ac:dyDescent="0.25">
      <c r="A273" t="s">
        <v>1871</v>
      </c>
      <c r="B273" t="s">
        <v>1872</v>
      </c>
      <c r="C273" s="3">
        <v>294.3</v>
      </c>
    </row>
    <row r="274" spans="1:3" x14ac:dyDescent="0.25">
      <c r="A274" t="s">
        <v>1873</v>
      </c>
      <c r="B274" t="s">
        <v>1874</v>
      </c>
      <c r="C274" s="3">
        <v>197.76</v>
      </c>
    </row>
    <row r="275" spans="1:3" x14ac:dyDescent="0.25">
      <c r="A275" t="s">
        <v>1875</v>
      </c>
      <c r="B275" t="s">
        <v>1876</v>
      </c>
      <c r="C275" s="3">
        <v>247.59</v>
      </c>
    </row>
    <row r="276" spans="1:3" x14ac:dyDescent="0.25">
      <c r="A276" t="s">
        <v>1877</v>
      </c>
      <c r="B276" t="s">
        <v>1878</v>
      </c>
      <c r="C276" s="3">
        <v>38.93</v>
      </c>
    </row>
    <row r="277" spans="1:3" x14ac:dyDescent="0.25">
      <c r="A277" t="s">
        <v>1879</v>
      </c>
      <c r="B277" t="s">
        <v>1880</v>
      </c>
      <c r="C277" s="3">
        <v>45.16</v>
      </c>
    </row>
    <row r="278" spans="1:3" x14ac:dyDescent="0.25">
      <c r="A278" t="s">
        <v>1881</v>
      </c>
      <c r="B278" t="s">
        <v>1882</v>
      </c>
      <c r="C278" s="3">
        <v>14.01</v>
      </c>
    </row>
    <row r="279" spans="1:3" x14ac:dyDescent="0.25">
      <c r="A279" t="s">
        <v>1883</v>
      </c>
      <c r="B279" t="s">
        <v>1884</v>
      </c>
      <c r="C279" s="3">
        <v>43.6</v>
      </c>
    </row>
    <row r="280" spans="1:3" x14ac:dyDescent="0.25">
      <c r="A280" t="s">
        <v>864</v>
      </c>
      <c r="B280" t="s">
        <v>865</v>
      </c>
      <c r="C280" s="3">
        <v>581.42999999999995</v>
      </c>
    </row>
    <row r="281" spans="1:3" x14ac:dyDescent="0.25">
      <c r="A281" t="s">
        <v>747</v>
      </c>
      <c r="B281" t="s">
        <v>748</v>
      </c>
      <c r="C281" s="3">
        <v>3609</v>
      </c>
    </row>
    <row r="282" spans="1:3" x14ac:dyDescent="0.25">
      <c r="A282" t="s">
        <v>709</v>
      </c>
      <c r="B282" t="s">
        <v>710</v>
      </c>
      <c r="C282" s="3">
        <v>449</v>
      </c>
    </row>
    <row r="283" spans="1:3" x14ac:dyDescent="0.25">
      <c r="A283" t="s">
        <v>711</v>
      </c>
      <c r="B283" t="s">
        <v>712</v>
      </c>
      <c r="C283" s="3">
        <v>249</v>
      </c>
    </row>
    <row r="284" spans="1:3" x14ac:dyDescent="0.25">
      <c r="A284" t="s">
        <v>775</v>
      </c>
      <c r="B284" t="s">
        <v>776</v>
      </c>
      <c r="C284" s="3">
        <v>364.29</v>
      </c>
    </row>
    <row r="285" spans="1:3" x14ac:dyDescent="0.25">
      <c r="A285" t="s">
        <v>102</v>
      </c>
      <c r="B285" t="s">
        <v>103</v>
      </c>
      <c r="C285" s="3">
        <v>484.29</v>
      </c>
    </row>
    <row r="286" spans="1:3" x14ac:dyDescent="0.25">
      <c r="A286" t="s">
        <v>104</v>
      </c>
      <c r="B286" t="s">
        <v>105</v>
      </c>
      <c r="C286" s="3">
        <v>484.29</v>
      </c>
    </row>
    <row r="287" spans="1:3" x14ac:dyDescent="0.25">
      <c r="A287" t="s">
        <v>941</v>
      </c>
      <c r="B287" t="s">
        <v>942</v>
      </c>
      <c r="C287" s="3">
        <v>457.14</v>
      </c>
    </row>
    <row r="288" spans="1:3" x14ac:dyDescent="0.25">
      <c r="A288" t="s">
        <v>939</v>
      </c>
      <c r="B288" t="s">
        <v>940</v>
      </c>
      <c r="C288" s="3">
        <v>678.57</v>
      </c>
    </row>
    <row r="289" spans="1:3" x14ac:dyDescent="0.25">
      <c r="A289" t="s">
        <v>734</v>
      </c>
      <c r="B289" t="s">
        <v>735</v>
      </c>
      <c r="C289" s="3">
        <v>1773.91</v>
      </c>
    </row>
    <row r="290" spans="1:3" x14ac:dyDescent="0.25">
      <c r="A290" t="s">
        <v>268</v>
      </c>
      <c r="B290" t="s">
        <v>269</v>
      </c>
      <c r="C290" s="3">
        <v>985.71</v>
      </c>
    </row>
    <row r="291" spans="1:3" x14ac:dyDescent="0.25">
      <c r="A291" t="s">
        <v>1220</v>
      </c>
      <c r="B291" t="s">
        <v>683</v>
      </c>
      <c r="C291" s="3">
        <v>43.49</v>
      </c>
    </row>
    <row r="292" spans="1:3" x14ac:dyDescent="0.25">
      <c r="A292" t="s">
        <v>1885</v>
      </c>
      <c r="B292" t="s">
        <v>1886</v>
      </c>
      <c r="C292" s="3">
        <v>230.27</v>
      </c>
    </row>
    <row r="293" spans="1:3" x14ac:dyDescent="0.25">
      <c r="A293" t="s">
        <v>1887</v>
      </c>
      <c r="B293" t="s">
        <v>1888</v>
      </c>
      <c r="C293" s="3">
        <v>477.95</v>
      </c>
    </row>
    <row r="294" spans="1:3" x14ac:dyDescent="0.25">
      <c r="A294" t="s">
        <v>1612</v>
      </c>
      <c r="B294" t="s">
        <v>54</v>
      </c>
      <c r="C294" s="3">
        <v>36.799999999999997</v>
      </c>
    </row>
    <row r="295" spans="1:3" x14ac:dyDescent="0.25">
      <c r="A295" t="s">
        <v>1221</v>
      </c>
      <c r="B295" t="s">
        <v>141</v>
      </c>
      <c r="C295" s="3">
        <v>37.92</v>
      </c>
    </row>
    <row r="296" spans="1:3" x14ac:dyDescent="0.25">
      <c r="A296" t="s">
        <v>1613</v>
      </c>
      <c r="B296" t="s">
        <v>731</v>
      </c>
      <c r="C296" s="3">
        <v>41.26</v>
      </c>
    </row>
    <row r="297" spans="1:3" x14ac:dyDescent="0.25">
      <c r="A297" t="s">
        <v>1614</v>
      </c>
      <c r="B297" t="s">
        <v>803</v>
      </c>
      <c r="C297" s="3">
        <v>50.18</v>
      </c>
    </row>
    <row r="298" spans="1:3" x14ac:dyDescent="0.25">
      <c r="A298" t="s">
        <v>1615</v>
      </c>
      <c r="B298" t="s">
        <v>1616</v>
      </c>
      <c r="C298" s="3">
        <v>37.92</v>
      </c>
    </row>
    <row r="299" spans="1:3" x14ac:dyDescent="0.25">
      <c r="A299" t="s">
        <v>1125</v>
      </c>
      <c r="B299" t="s">
        <v>1126</v>
      </c>
      <c r="C299" s="3">
        <v>43.48</v>
      </c>
    </row>
    <row r="300" spans="1:3" x14ac:dyDescent="0.25">
      <c r="A300" t="s">
        <v>53</v>
      </c>
      <c r="B300" t="s">
        <v>54</v>
      </c>
      <c r="C300" s="3">
        <v>31.21</v>
      </c>
    </row>
    <row r="301" spans="1:3" x14ac:dyDescent="0.25">
      <c r="A301" t="s">
        <v>140</v>
      </c>
      <c r="B301" t="s">
        <v>141</v>
      </c>
      <c r="C301" s="3">
        <v>33.44</v>
      </c>
    </row>
    <row r="302" spans="1:3" x14ac:dyDescent="0.25">
      <c r="A302" t="s">
        <v>730</v>
      </c>
      <c r="B302" t="s">
        <v>731</v>
      </c>
      <c r="C302" s="3">
        <v>34.56</v>
      </c>
    </row>
    <row r="303" spans="1:3" x14ac:dyDescent="0.25">
      <c r="A303" t="s">
        <v>802</v>
      </c>
      <c r="B303" t="s">
        <v>803</v>
      </c>
      <c r="C303" s="3">
        <v>43.48</v>
      </c>
    </row>
    <row r="304" spans="1:3" x14ac:dyDescent="0.25">
      <c r="A304" t="s">
        <v>1617</v>
      </c>
      <c r="B304" t="s">
        <v>327</v>
      </c>
      <c r="C304" s="3">
        <v>37.92</v>
      </c>
    </row>
    <row r="305" spans="1:3" x14ac:dyDescent="0.25">
      <c r="A305" t="s">
        <v>326</v>
      </c>
      <c r="B305" t="s">
        <v>327</v>
      </c>
      <c r="C305" s="3">
        <v>31.21</v>
      </c>
    </row>
    <row r="306" spans="1:3" x14ac:dyDescent="0.25">
      <c r="A306" t="s">
        <v>993</v>
      </c>
      <c r="B306" t="s">
        <v>994</v>
      </c>
      <c r="C306" s="3">
        <v>31.97</v>
      </c>
    </row>
    <row r="307" spans="1:3" x14ac:dyDescent="0.25">
      <c r="A307" t="s">
        <v>858</v>
      </c>
      <c r="B307" t="s">
        <v>859</v>
      </c>
      <c r="C307" s="3">
        <v>33.229999999999997</v>
      </c>
    </row>
    <row r="308" spans="1:3" x14ac:dyDescent="0.25">
      <c r="A308" t="s">
        <v>1618</v>
      </c>
      <c r="B308" t="s">
        <v>1150</v>
      </c>
      <c r="C308" s="3">
        <v>30.11</v>
      </c>
    </row>
    <row r="309" spans="1:3" x14ac:dyDescent="0.25">
      <c r="A309" t="s">
        <v>1619</v>
      </c>
      <c r="B309" t="s">
        <v>876</v>
      </c>
      <c r="C309" s="3">
        <v>31.75</v>
      </c>
    </row>
    <row r="310" spans="1:3" x14ac:dyDescent="0.25">
      <c r="A310" t="s">
        <v>1620</v>
      </c>
      <c r="B310" t="s">
        <v>548</v>
      </c>
      <c r="C310" s="3">
        <v>32.93</v>
      </c>
    </row>
    <row r="311" spans="1:3" x14ac:dyDescent="0.25">
      <c r="A311" t="s">
        <v>1621</v>
      </c>
      <c r="B311" t="s">
        <v>1027</v>
      </c>
      <c r="C311" s="3">
        <v>37.92</v>
      </c>
    </row>
    <row r="312" spans="1:3" x14ac:dyDescent="0.25">
      <c r="A312" t="s">
        <v>1622</v>
      </c>
      <c r="B312" t="s">
        <v>994</v>
      </c>
      <c r="C312" s="3">
        <v>36.130000000000003</v>
      </c>
    </row>
    <row r="313" spans="1:3" x14ac:dyDescent="0.25">
      <c r="A313" t="s">
        <v>1623</v>
      </c>
      <c r="B313" t="s">
        <v>859</v>
      </c>
      <c r="C313" s="3">
        <v>38.06</v>
      </c>
    </row>
    <row r="314" spans="1:3" x14ac:dyDescent="0.25">
      <c r="A314" t="s">
        <v>1222</v>
      </c>
      <c r="B314" t="s">
        <v>1223</v>
      </c>
      <c r="C314" s="3">
        <v>31.22</v>
      </c>
    </row>
    <row r="315" spans="1:3" x14ac:dyDescent="0.25">
      <c r="A315" t="s">
        <v>547</v>
      </c>
      <c r="B315" t="s">
        <v>548</v>
      </c>
      <c r="C315" s="3">
        <v>27.31</v>
      </c>
    </row>
    <row r="316" spans="1:3" x14ac:dyDescent="0.25">
      <c r="A316" t="s">
        <v>1026</v>
      </c>
      <c r="B316" t="s">
        <v>1027</v>
      </c>
      <c r="C316" s="3">
        <v>30.09</v>
      </c>
    </row>
    <row r="317" spans="1:3" x14ac:dyDescent="0.25">
      <c r="A317" t="s">
        <v>1624</v>
      </c>
      <c r="B317" t="s">
        <v>1625</v>
      </c>
      <c r="C317" s="3">
        <v>39.479999999999997</v>
      </c>
    </row>
    <row r="318" spans="1:3" x14ac:dyDescent="0.25">
      <c r="A318" t="s">
        <v>1626</v>
      </c>
      <c r="B318" t="s">
        <v>1627</v>
      </c>
      <c r="C318" s="3">
        <v>45.5</v>
      </c>
    </row>
    <row r="319" spans="1:3" x14ac:dyDescent="0.25">
      <c r="A319" t="s">
        <v>1149</v>
      </c>
      <c r="B319" t="s">
        <v>1150</v>
      </c>
      <c r="C319" s="3">
        <v>25.08</v>
      </c>
    </row>
    <row r="320" spans="1:3" x14ac:dyDescent="0.25">
      <c r="A320" t="s">
        <v>875</v>
      </c>
      <c r="B320" t="s">
        <v>876</v>
      </c>
      <c r="C320" s="3">
        <v>26.2</v>
      </c>
    </row>
    <row r="321" spans="1:3" x14ac:dyDescent="0.25">
      <c r="A321" t="s">
        <v>1628</v>
      </c>
      <c r="B321" t="s">
        <v>1629</v>
      </c>
      <c r="C321" s="3">
        <v>36.130000000000003</v>
      </c>
    </row>
    <row r="322" spans="1:3" x14ac:dyDescent="0.25">
      <c r="A322" t="s">
        <v>1630</v>
      </c>
      <c r="B322" t="s">
        <v>1631</v>
      </c>
      <c r="C322" s="3">
        <v>33.46</v>
      </c>
    </row>
    <row r="323" spans="1:3" x14ac:dyDescent="0.25">
      <c r="A323" t="s">
        <v>1632</v>
      </c>
      <c r="B323" t="s">
        <v>1633</v>
      </c>
      <c r="C323" s="3">
        <v>40.15</v>
      </c>
    </row>
    <row r="324" spans="1:3" x14ac:dyDescent="0.25">
      <c r="A324" t="s">
        <v>1634</v>
      </c>
      <c r="B324" t="s">
        <v>1635</v>
      </c>
      <c r="C324" s="3">
        <v>30.11</v>
      </c>
    </row>
    <row r="325" spans="1:3" x14ac:dyDescent="0.25">
      <c r="A325" t="s">
        <v>1636</v>
      </c>
      <c r="B325" t="s">
        <v>1637</v>
      </c>
      <c r="C325" s="3">
        <v>36.130000000000003</v>
      </c>
    </row>
    <row r="326" spans="1:3" x14ac:dyDescent="0.25">
      <c r="A326" t="s">
        <v>1638</v>
      </c>
      <c r="B326" t="s">
        <v>246</v>
      </c>
      <c r="C326" s="3">
        <v>30.11</v>
      </c>
    </row>
    <row r="327" spans="1:3" x14ac:dyDescent="0.25">
      <c r="A327" t="s">
        <v>245</v>
      </c>
      <c r="B327" t="s">
        <v>246</v>
      </c>
      <c r="C327" s="3">
        <v>25.63</v>
      </c>
    </row>
    <row r="328" spans="1:3" x14ac:dyDescent="0.25">
      <c r="A328" t="s">
        <v>1639</v>
      </c>
      <c r="B328" t="s">
        <v>1640</v>
      </c>
      <c r="C328" s="3">
        <v>40.15</v>
      </c>
    </row>
    <row r="329" spans="1:3" x14ac:dyDescent="0.25">
      <c r="A329" t="s">
        <v>1641</v>
      </c>
      <c r="B329" t="s">
        <v>482</v>
      </c>
      <c r="C329" s="3">
        <v>33.46</v>
      </c>
    </row>
    <row r="330" spans="1:3" x14ac:dyDescent="0.25">
      <c r="A330" t="s">
        <v>481</v>
      </c>
      <c r="B330" t="s">
        <v>482</v>
      </c>
      <c r="C330" s="3">
        <v>28.43</v>
      </c>
    </row>
    <row r="331" spans="1:3" x14ac:dyDescent="0.25">
      <c r="A331" t="s">
        <v>1642</v>
      </c>
      <c r="B331" t="s">
        <v>84</v>
      </c>
      <c r="C331" s="3">
        <v>30.11</v>
      </c>
    </row>
    <row r="332" spans="1:3" x14ac:dyDescent="0.25">
      <c r="A332" t="s">
        <v>1643</v>
      </c>
      <c r="B332" t="s">
        <v>86</v>
      </c>
      <c r="C332" s="3">
        <v>33.46</v>
      </c>
    </row>
    <row r="333" spans="1:3" x14ac:dyDescent="0.25">
      <c r="A333" t="s">
        <v>1644</v>
      </c>
      <c r="B333" t="s">
        <v>1645</v>
      </c>
      <c r="C333" s="3">
        <v>36.130000000000003</v>
      </c>
    </row>
    <row r="334" spans="1:3" x14ac:dyDescent="0.25">
      <c r="A334" t="s">
        <v>1646</v>
      </c>
      <c r="B334" t="s">
        <v>1647</v>
      </c>
      <c r="C334" s="3">
        <v>40.15</v>
      </c>
    </row>
    <row r="335" spans="1:3" x14ac:dyDescent="0.25">
      <c r="A335" t="s">
        <v>83</v>
      </c>
      <c r="B335" t="s">
        <v>84</v>
      </c>
      <c r="C335" s="3">
        <v>26.2</v>
      </c>
    </row>
    <row r="336" spans="1:3" x14ac:dyDescent="0.25">
      <c r="A336" t="s">
        <v>85</v>
      </c>
      <c r="B336" t="s">
        <v>86</v>
      </c>
      <c r="C336" s="3">
        <v>28.43</v>
      </c>
    </row>
    <row r="337" spans="1:3" x14ac:dyDescent="0.25">
      <c r="A337" t="s">
        <v>1648</v>
      </c>
      <c r="B337" t="s">
        <v>550</v>
      </c>
      <c r="C337" s="3">
        <v>41.26</v>
      </c>
    </row>
    <row r="338" spans="1:3" x14ac:dyDescent="0.25">
      <c r="A338" t="s">
        <v>1649</v>
      </c>
      <c r="B338" t="s">
        <v>337</v>
      </c>
      <c r="C338" s="3">
        <v>50.18</v>
      </c>
    </row>
    <row r="339" spans="1:3" x14ac:dyDescent="0.25">
      <c r="A339" t="s">
        <v>1650</v>
      </c>
      <c r="B339" t="s">
        <v>1651</v>
      </c>
      <c r="C339" s="3">
        <v>49.51</v>
      </c>
    </row>
    <row r="340" spans="1:3" x14ac:dyDescent="0.25">
      <c r="A340" t="s">
        <v>1652</v>
      </c>
      <c r="B340" t="s">
        <v>1653</v>
      </c>
      <c r="C340" s="3">
        <v>60.22</v>
      </c>
    </row>
    <row r="341" spans="1:3" x14ac:dyDescent="0.25">
      <c r="A341" t="s">
        <v>549</v>
      </c>
      <c r="B341" t="s">
        <v>550</v>
      </c>
      <c r="C341" s="3">
        <v>34.56</v>
      </c>
    </row>
    <row r="342" spans="1:3" x14ac:dyDescent="0.25">
      <c r="A342" t="s">
        <v>336</v>
      </c>
      <c r="B342" t="s">
        <v>337</v>
      </c>
      <c r="C342" s="3">
        <v>43.48</v>
      </c>
    </row>
    <row r="343" spans="1:3" x14ac:dyDescent="0.25">
      <c r="A343" t="s">
        <v>1654</v>
      </c>
      <c r="B343" t="s">
        <v>300</v>
      </c>
      <c r="C343" s="3">
        <v>47.95</v>
      </c>
    </row>
    <row r="344" spans="1:3" x14ac:dyDescent="0.25">
      <c r="A344" t="s">
        <v>1655</v>
      </c>
      <c r="B344" t="s">
        <v>298</v>
      </c>
      <c r="C344" s="3">
        <v>62.45</v>
      </c>
    </row>
    <row r="345" spans="1:3" x14ac:dyDescent="0.25">
      <c r="A345" t="s">
        <v>299</v>
      </c>
      <c r="B345" t="s">
        <v>300</v>
      </c>
      <c r="C345" s="3">
        <v>43.48</v>
      </c>
    </row>
    <row r="346" spans="1:3" x14ac:dyDescent="0.25">
      <c r="A346" t="s">
        <v>297</v>
      </c>
      <c r="B346" t="s">
        <v>298</v>
      </c>
      <c r="C346" s="3">
        <v>55.74</v>
      </c>
    </row>
    <row r="347" spans="1:3" x14ac:dyDescent="0.25">
      <c r="A347" t="s">
        <v>1889</v>
      </c>
      <c r="B347" t="s">
        <v>1890</v>
      </c>
      <c r="C347" s="3">
        <v>112.72</v>
      </c>
    </row>
    <row r="348" spans="1:3" x14ac:dyDescent="0.25">
      <c r="A348" t="s">
        <v>308</v>
      </c>
      <c r="B348" t="s">
        <v>309</v>
      </c>
      <c r="C348" s="3">
        <v>34.56</v>
      </c>
    </row>
    <row r="349" spans="1:3" x14ac:dyDescent="0.25">
      <c r="A349" t="s">
        <v>1656</v>
      </c>
      <c r="B349" t="s">
        <v>883</v>
      </c>
      <c r="C349" s="3">
        <v>41.26</v>
      </c>
    </row>
    <row r="350" spans="1:3" x14ac:dyDescent="0.25">
      <c r="A350" t="s">
        <v>1657</v>
      </c>
      <c r="B350" t="s">
        <v>885</v>
      </c>
      <c r="C350" s="3">
        <v>33.46</v>
      </c>
    </row>
    <row r="351" spans="1:3" x14ac:dyDescent="0.25">
      <c r="A351" t="s">
        <v>1658</v>
      </c>
      <c r="B351" t="s">
        <v>1659</v>
      </c>
      <c r="C351" s="3">
        <v>50.18</v>
      </c>
    </row>
    <row r="352" spans="1:3" x14ac:dyDescent="0.25">
      <c r="A352" t="s">
        <v>1660</v>
      </c>
      <c r="B352" t="s">
        <v>309</v>
      </c>
      <c r="C352" s="3">
        <v>41.26</v>
      </c>
    </row>
    <row r="353" spans="1:3" x14ac:dyDescent="0.25">
      <c r="A353" t="s">
        <v>1661</v>
      </c>
      <c r="B353" t="s">
        <v>1662</v>
      </c>
      <c r="C353" s="3">
        <v>49.51</v>
      </c>
    </row>
    <row r="354" spans="1:3" x14ac:dyDescent="0.25">
      <c r="A354" t="s">
        <v>1663</v>
      </c>
      <c r="B354" t="s">
        <v>1664</v>
      </c>
      <c r="C354" s="3">
        <v>40.15</v>
      </c>
    </row>
    <row r="355" spans="1:3" x14ac:dyDescent="0.25">
      <c r="A355" t="s">
        <v>1076</v>
      </c>
      <c r="B355" t="s">
        <v>1077</v>
      </c>
      <c r="C355" s="3">
        <v>43.48</v>
      </c>
    </row>
    <row r="356" spans="1:3" x14ac:dyDescent="0.25">
      <c r="A356" t="s">
        <v>882</v>
      </c>
      <c r="B356" t="s">
        <v>883</v>
      </c>
      <c r="C356" s="3">
        <v>34.56</v>
      </c>
    </row>
    <row r="357" spans="1:3" x14ac:dyDescent="0.25">
      <c r="A357" t="s">
        <v>884</v>
      </c>
      <c r="B357" t="s">
        <v>885</v>
      </c>
      <c r="C357" s="3">
        <v>28.43</v>
      </c>
    </row>
    <row r="358" spans="1:3" x14ac:dyDescent="0.25">
      <c r="A358" t="s">
        <v>809</v>
      </c>
      <c r="B358" t="s">
        <v>810</v>
      </c>
      <c r="C358" s="3">
        <v>6875.43</v>
      </c>
    </row>
    <row r="359" spans="1:3" x14ac:dyDescent="0.25">
      <c r="A359" t="s">
        <v>811</v>
      </c>
      <c r="B359" t="s">
        <v>812</v>
      </c>
      <c r="C359" s="3">
        <v>7826.17</v>
      </c>
    </row>
    <row r="360" spans="1:3" x14ac:dyDescent="0.25">
      <c r="A360" t="s">
        <v>813</v>
      </c>
      <c r="B360" t="s">
        <v>814</v>
      </c>
      <c r="C360" s="3">
        <v>8584.89</v>
      </c>
    </row>
    <row r="361" spans="1:3" x14ac:dyDescent="0.25">
      <c r="A361" t="s">
        <v>281</v>
      </c>
      <c r="B361" t="s">
        <v>282</v>
      </c>
      <c r="C361" s="3">
        <v>485.71</v>
      </c>
    </row>
    <row r="362" spans="1:3" x14ac:dyDescent="0.25">
      <c r="A362" t="s">
        <v>866</v>
      </c>
      <c r="B362" t="s">
        <v>867</v>
      </c>
      <c r="C362" s="3">
        <v>127.14</v>
      </c>
    </row>
    <row r="363" spans="1:3" x14ac:dyDescent="0.25">
      <c r="A363" t="s">
        <v>517</v>
      </c>
      <c r="B363" t="s">
        <v>518</v>
      </c>
      <c r="C363" s="3">
        <v>728.57</v>
      </c>
    </row>
    <row r="364" spans="1:3" x14ac:dyDescent="0.25">
      <c r="A364" t="s">
        <v>638</v>
      </c>
      <c r="B364" t="s">
        <v>639</v>
      </c>
      <c r="C364" s="3">
        <v>1577.14</v>
      </c>
    </row>
    <row r="365" spans="1:3" x14ac:dyDescent="0.25">
      <c r="A365" t="s">
        <v>408</v>
      </c>
      <c r="B365" t="s">
        <v>409</v>
      </c>
      <c r="C365" s="3">
        <v>545.71</v>
      </c>
    </row>
    <row r="366" spans="1:3" x14ac:dyDescent="0.25">
      <c r="A366" t="s">
        <v>640</v>
      </c>
      <c r="B366" t="s">
        <v>641</v>
      </c>
      <c r="C366" s="3">
        <v>285.70999999999998</v>
      </c>
    </row>
    <row r="367" spans="1:3" x14ac:dyDescent="0.25">
      <c r="A367" t="s">
        <v>535</v>
      </c>
      <c r="B367" t="s">
        <v>536</v>
      </c>
      <c r="C367" s="3">
        <v>945.71</v>
      </c>
    </row>
    <row r="368" spans="1:3" x14ac:dyDescent="0.25">
      <c r="A368" t="s">
        <v>1891</v>
      </c>
      <c r="B368" t="s">
        <v>1892</v>
      </c>
      <c r="C368" s="3">
        <v>199.41</v>
      </c>
    </row>
    <row r="369" spans="1:3" x14ac:dyDescent="0.25">
      <c r="A369" t="s">
        <v>1893</v>
      </c>
      <c r="B369" t="s">
        <v>1894</v>
      </c>
      <c r="C369" s="3">
        <v>199.41</v>
      </c>
    </row>
    <row r="370" spans="1:3" x14ac:dyDescent="0.25">
      <c r="A370" t="s">
        <v>1895</v>
      </c>
      <c r="B370" t="s">
        <v>1896</v>
      </c>
      <c r="C370" s="3">
        <v>199.41</v>
      </c>
    </row>
    <row r="371" spans="1:3" x14ac:dyDescent="0.25">
      <c r="A371" t="s">
        <v>1897</v>
      </c>
      <c r="B371" t="s">
        <v>1898</v>
      </c>
      <c r="C371" s="3">
        <v>174.42</v>
      </c>
    </row>
    <row r="372" spans="1:3" x14ac:dyDescent="0.25">
      <c r="A372" t="s">
        <v>1899</v>
      </c>
      <c r="B372" t="s">
        <v>1900</v>
      </c>
      <c r="C372" s="3">
        <v>372.69</v>
      </c>
    </row>
    <row r="373" spans="1:3" x14ac:dyDescent="0.25">
      <c r="A373" t="s">
        <v>1901</v>
      </c>
      <c r="B373" t="s">
        <v>1902</v>
      </c>
      <c r="C373" s="3">
        <v>11.13</v>
      </c>
    </row>
    <row r="374" spans="1:3" x14ac:dyDescent="0.25">
      <c r="A374" t="s">
        <v>1903</v>
      </c>
      <c r="B374" t="s">
        <v>1904</v>
      </c>
      <c r="C374" s="3">
        <v>396.74</v>
      </c>
    </row>
    <row r="375" spans="1:3" x14ac:dyDescent="0.25">
      <c r="A375" t="s">
        <v>1905</v>
      </c>
      <c r="B375" t="s">
        <v>1906</v>
      </c>
      <c r="C375" s="3">
        <v>396.74</v>
      </c>
    </row>
    <row r="376" spans="1:3" x14ac:dyDescent="0.25">
      <c r="A376" t="s">
        <v>1907</v>
      </c>
      <c r="B376" t="s">
        <v>1908</v>
      </c>
      <c r="C376" s="3">
        <v>396.74</v>
      </c>
    </row>
    <row r="377" spans="1:3" x14ac:dyDescent="0.25">
      <c r="A377" t="s">
        <v>1909</v>
      </c>
      <c r="B377" t="s">
        <v>1910</v>
      </c>
      <c r="C377" s="3">
        <v>298.63</v>
      </c>
    </row>
    <row r="378" spans="1:3" x14ac:dyDescent="0.25">
      <c r="A378" t="s">
        <v>97</v>
      </c>
      <c r="B378" t="s">
        <v>98</v>
      </c>
      <c r="C378" s="3">
        <v>308.57</v>
      </c>
    </row>
    <row r="379" spans="1:3" x14ac:dyDescent="0.25">
      <c r="A379" t="s">
        <v>1112</v>
      </c>
      <c r="B379" t="s">
        <v>1113</v>
      </c>
      <c r="C379" s="3">
        <v>2912.86</v>
      </c>
    </row>
    <row r="380" spans="1:3" x14ac:dyDescent="0.25">
      <c r="A380" t="s">
        <v>806</v>
      </c>
      <c r="B380" t="s">
        <v>807</v>
      </c>
      <c r="C380" s="3">
        <v>1027.1400000000001</v>
      </c>
    </row>
    <row r="381" spans="1:3" x14ac:dyDescent="0.25">
      <c r="A381" t="s">
        <v>2819</v>
      </c>
      <c r="B381" t="s">
        <v>2820</v>
      </c>
      <c r="C381" s="3">
        <v>449</v>
      </c>
    </row>
    <row r="382" spans="1:3" x14ac:dyDescent="0.25">
      <c r="A382" t="s">
        <v>2821</v>
      </c>
      <c r="B382" t="s">
        <v>2822</v>
      </c>
      <c r="C382" s="3">
        <v>899</v>
      </c>
    </row>
    <row r="383" spans="1:3" x14ac:dyDescent="0.25">
      <c r="A383" t="s">
        <v>2823</v>
      </c>
      <c r="B383" t="s">
        <v>2824</v>
      </c>
      <c r="C383" s="3">
        <v>249</v>
      </c>
    </row>
    <row r="384" spans="1:3" x14ac:dyDescent="0.25">
      <c r="A384" t="s">
        <v>3015</v>
      </c>
      <c r="B384" t="s">
        <v>3016</v>
      </c>
      <c r="C384" s="3">
        <v>3039</v>
      </c>
    </row>
    <row r="385" spans="1:3" x14ac:dyDescent="0.25">
      <c r="A385" t="s">
        <v>3017</v>
      </c>
      <c r="B385" t="s">
        <v>3018</v>
      </c>
      <c r="C385" s="3">
        <v>2659</v>
      </c>
    </row>
    <row r="386" spans="1:3" x14ac:dyDescent="0.25">
      <c r="A386" t="s">
        <v>2825</v>
      </c>
      <c r="B386" t="s">
        <v>2826</v>
      </c>
      <c r="C386" s="3">
        <v>1199</v>
      </c>
    </row>
    <row r="387" spans="1:3" x14ac:dyDescent="0.25">
      <c r="A387" t="s">
        <v>3019</v>
      </c>
      <c r="B387" t="s">
        <v>3020</v>
      </c>
      <c r="C387" s="3">
        <v>3549</v>
      </c>
    </row>
    <row r="388" spans="1:3" x14ac:dyDescent="0.25">
      <c r="A388" t="s">
        <v>2827</v>
      </c>
      <c r="B388" t="s">
        <v>203</v>
      </c>
      <c r="C388" s="3">
        <v>389</v>
      </c>
    </row>
    <row r="389" spans="1:3" x14ac:dyDescent="0.25">
      <c r="A389" t="s">
        <v>2828</v>
      </c>
      <c r="B389" t="s">
        <v>507</v>
      </c>
      <c r="C389" s="3">
        <v>449</v>
      </c>
    </row>
    <row r="390" spans="1:3" x14ac:dyDescent="0.25">
      <c r="A390" t="s">
        <v>47</v>
      </c>
      <c r="B390" t="s">
        <v>48</v>
      </c>
      <c r="C390" s="3">
        <v>2150</v>
      </c>
    </row>
    <row r="391" spans="1:3" x14ac:dyDescent="0.25">
      <c r="A391" t="s">
        <v>45</v>
      </c>
      <c r="B391" t="s">
        <v>46</v>
      </c>
      <c r="C391" s="3">
        <v>1678.57</v>
      </c>
    </row>
    <row r="392" spans="1:3" x14ac:dyDescent="0.25">
      <c r="A392" t="s">
        <v>43</v>
      </c>
      <c r="B392" t="s">
        <v>44</v>
      </c>
      <c r="C392" s="3">
        <v>592.86</v>
      </c>
    </row>
    <row r="393" spans="1:3" x14ac:dyDescent="0.25">
      <c r="A393" t="s">
        <v>41</v>
      </c>
      <c r="B393" t="s">
        <v>42</v>
      </c>
      <c r="C393" s="3">
        <v>1112.8599999999999</v>
      </c>
    </row>
    <row r="394" spans="1:3" x14ac:dyDescent="0.25">
      <c r="A394" t="s">
        <v>49</v>
      </c>
      <c r="B394" t="s">
        <v>50</v>
      </c>
      <c r="C394" s="3">
        <v>4512.8599999999997</v>
      </c>
    </row>
    <row r="395" spans="1:3" x14ac:dyDescent="0.25">
      <c r="A395" t="s">
        <v>1911</v>
      </c>
      <c r="B395" t="s">
        <v>1912</v>
      </c>
      <c r="C395" s="3">
        <v>236.72</v>
      </c>
    </row>
    <row r="396" spans="1:3" x14ac:dyDescent="0.25">
      <c r="A396" t="s">
        <v>475</v>
      </c>
      <c r="B396" t="s">
        <v>476</v>
      </c>
      <c r="C396" s="3">
        <v>1128.57</v>
      </c>
    </row>
    <row r="397" spans="1:3" x14ac:dyDescent="0.25">
      <c r="A397" t="s">
        <v>1063</v>
      </c>
      <c r="B397" t="s">
        <v>1064</v>
      </c>
      <c r="C397" s="3">
        <v>503.33</v>
      </c>
    </row>
    <row r="398" spans="1:3" x14ac:dyDescent="0.25">
      <c r="A398" t="s">
        <v>1050</v>
      </c>
      <c r="B398" t="s">
        <v>1051</v>
      </c>
      <c r="C398" s="3">
        <v>1128.57</v>
      </c>
    </row>
    <row r="399" spans="1:3" x14ac:dyDescent="0.25">
      <c r="A399" t="s">
        <v>1120</v>
      </c>
      <c r="B399" t="s">
        <v>1121</v>
      </c>
      <c r="C399" s="3">
        <v>355.71</v>
      </c>
    </row>
    <row r="400" spans="1:3" x14ac:dyDescent="0.25">
      <c r="A400" t="s">
        <v>886</v>
      </c>
      <c r="B400" t="s">
        <v>887</v>
      </c>
      <c r="C400" s="3">
        <v>11006.06</v>
      </c>
    </row>
    <row r="401" spans="1:3" x14ac:dyDescent="0.25">
      <c r="A401" t="s">
        <v>966</v>
      </c>
      <c r="B401" t="s">
        <v>967</v>
      </c>
      <c r="C401" s="3">
        <v>13103.6</v>
      </c>
    </row>
    <row r="402" spans="1:3" x14ac:dyDescent="0.25">
      <c r="A402" t="s">
        <v>39</v>
      </c>
      <c r="B402" t="s">
        <v>40</v>
      </c>
      <c r="C402" s="3">
        <v>3654.29</v>
      </c>
    </row>
    <row r="403" spans="1:3" x14ac:dyDescent="0.25">
      <c r="A403" t="s">
        <v>283</v>
      </c>
      <c r="B403" t="s">
        <v>284</v>
      </c>
      <c r="C403" s="3">
        <v>3212.86</v>
      </c>
    </row>
    <row r="404" spans="1:3" x14ac:dyDescent="0.25">
      <c r="A404" t="s">
        <v>1246</v>
      </c>
      <c r="B404" t="s">
        <v>1247</v>
      </c>
      <c r="C404" s="3">
        <v>4849</v>
      </c>
    </row>
    <row r="405" spans="1:3" x14ac:dyDescent="0.25">
      <c r="A405" t="s">
        <v>915</v>
      </c>
      <c r="B405" t="s">
        <v>916</v>
      </c>
      <c r="C405" s="3">
        <v>799</v>
      </c>
    </row>
    <row r="406" spans="1:3" x14ac:dyDescent="0.25">
      <c r="A406" t="s">
        <v>917</v>
      </c>
      <c r="B406" t="s">
        <v>918</v>
      </c>
      <c r="C406" s="3">
        <v>1599</v>
      </c>
    </row>
    <row r="407" spans="1:3" x14ac:dyDescent="0.25">
      <c r="A407" t="s">
        <v>911</v>
      </c>
      <c r="B407" t="s">
        <v>912</v>
      </c>
      <c r="C407" s="3">
        <v>1899</v>
      </c>
    </row>
    <row r="408" spans="1:3" x14ac:dyDescent="0.25">
      <c r="A408" t="s">
        <v>913</v>
      </c>
      <c r="B408" t="s">
        <v>914</v>
      </c>
      <c r="C408" s="3">
        <v>1399</v>
      </c>
    </row>
    <row r="409" spans="1:3" x14ac:dyDescent="0.25">
      <c r="A409" t="s">
        <v>907</v>
      </c>
      <c r="B409" t="s">
        <v>908</v>
      </c>
      <c r="C409" s="3">
        <v>2499</v>
      </c>
    </row>
    <row r="410" spans="1:3" x14ac:dyDescent="0.25">
      <c r="A410" t="s">
        <v>909</v>
      </c>
      <c r="B410" t="s">
        <v>910</v>
      </c>
      <c r="C410" s="3">
        <v>3799</v>
      </c>
    </row>
    <row r="411" spans="1:3" x14ac:dyDescent="0.25">
      <c r="A411" t="s">
        <v>1248</v>
      </c>
      <c r="B411" t="s">
        <v>1249</v>
      </c>
      <c r="C411" s="3">
        <v>13599</v>
      </c>
    </row>
    <row r="412" spans="1:3" x14ac:dyDescent="0.25">
      <c r="A412" t="s">
        <v>653</v>
      </c>
      <c r="B412" t="s">
        <v>654</v>
      </c>
      <c r="C412" s="3">
        <v>16599</v>
      </c>
    </row>
    <row r="413" spans="1:3" x14ac:dyDescent="0.25">
      <c r="A413" t="s">
        <v>651</v>
      </c>
      <c r="B413" t="s">
        <v>652</v>
      </c>
      <c r="C413" s="3">
        <v>20599</v>
      </c>
    </row>
    <row r="414" spans="1:3" x14ac:dyDescent="0.25">
      <c r="A414" t="s">
        <v>636</v>
      </c>
      <c r="B414" t="s">
        <v>637</v>
      </c>
      <c r="C414" s="3">
        <v>2499</v>
      </c>
    </row>
    <row r="415" spans="1:3" x14ac:dyDescent="0.25">
      <c r="A415" t="s">
        <v>479</v>
      </c>
      <c r="B415" t="s">
        <v>480</v>
      </c>
      <c r="C415" s="3">
        <v>3799</v>
      </c>
    </row>
    <row r="416" spans="1:3" x14ac:dyDescent="0.25">
      <c r="A416" t="s">
        <v>249</v>
      </c>
      <c r="B416" t="s">
        <v>250</v>
      </c>
      <c r="C416" s="3">
        <v>439</v>
      </c>
    </row>
    <row r="417" spans="1:3" x14ac:dyDescent="0.25">
      <c r="A417" t="s">
        <v>251</v>
      </c>
      <c r="B417" t="s">
        <v>252</v>
      </c>
      <c r="C417" s="3">
        <v>1029</v>
      </c>
    </row>
    <row r="418" spans="1:3" x14ac:dyDescent="0.25">
      <c r="A418" t="s">
        <v>324</v>
      </c>
      <c r="B418" t="s">
        <v>325</v>
      </c>
      <c r="C418" s="3">
        <v>229</v>
      </c>
    </row>
    <row r="419" spans="1:3" x14ac:dyDescent="0.25">
      <c r="A419" t="s">
        <v>253</v>
      </c>
      <c r="B419" t="s">
        <v>254</v>
      </c>
      <c r="C419" s="3">
        <v>439</v>
      </c>
    </row>
    <row r="420" spans="1:3" x14ac:dyDescent="0.25">
      <c r="A420" t="s">
        <v>255</v>
      </c>
      <c r="B420" t="s">
        <v>256</v>
      </c>
      <c r="C420" s="3">
        <v>1099</v>
      </c>
    </row>
    <row r="421" spans="1:3" x14ac:dyDescent="0.25">
      <c r="A421" t="s">
        <v>257</v>
      </c>
      <c r="B421" t="s">
        <v>258</v>
      </c>
      <c r="C421" s="3">
        <v>229</v>
      </c>
    </row>
    <row r="422" spans="1:3" x14ac:dyDescent="0.25">
      <c r="A422" t="s">
        <v>151</v>
      </c>
      <c r="B422" t="s">
        <v>152</v>
      </c>
      <c r="C422" s="3">
        <v>229</v>
      </c>
    </row>
    <row r="423" spans="1:3" x14ac:dyDescent="0.25">
      <c r="A423" t="str">
        <f>"2346447"</f>
        <v>2346447</v>
      </c>
      <c r="B423" t="s">
        <v>804</v>
      </c>
      <c r="C423" s="3">
        <v>99</v>
      </c>
    </row>
    <row r="424" spans="1:3" x14ac:dyDescent="0.25">
      <c r="A424" t="str">
        <f>"2346452"</f>
        <v>2346452</v>
      </c>
      <c r="B424" t="s">
        <v>644</v>
      </c>
      <c r="C424" s="3">
        <v>169</v>
      </c>
    </row>
    <row r="425" spans="1:3" x14ac:dyDescent="0.25">
      <c r="A425" t="str">
        <f>"2348068"</f>
        <v>2348068</v>
      </c>
      <c r="B425" t="s">
        <v>1143</v>
      </c>
      <c r="C425" s="3">
        <v>221</v>
      </c>
    </row>
    <row r="426" spans="1:3" x14ac:dyDescent="0.25">
      <c r="A426" t="str">
        <f>"2349440"</f>
        <v>2349440</v>
      </c>
      <c r="B426" t="s">
        <v>644</v>
      </c>
      <c r="C426" s="3">
        <v>1045</v>
      </c>
    </row>
    <row r="427" spans="1:3" x14ac:dyDescent="0.25">
      <c r="A427" t="str">
        <f>"2349441"</f>
        <v>2349441</v>
      </c>
      <c r="B427" t="s">
        <v>643</v>
      </c>
      <c r="C427" s="3">
        <v>1896</v>
      </c>
    </row>
    <row r="428" spans="1:3" x14ac:dyDescent="0.25">
      <c r="A428" t="str">
        <f>"2349442"</f>
        <v>2349442</v>
      </c>
      <c r="B428" t="s">
        <v>642</v>
      </c>
      <c r="C428" s="3">
        <v>2839</v>
      </c>
    </row>
    <row r="429" spans="1:3" x14ac:dyDescent="0.25">
      <c r="A429" t="str">
        <f>"2349452"</f>
        <v>2349452</v>
      </c>
      <c r="B429" t="s">
        <v>644</v>
      </c>
      <c r="C429" s="3">
        <v>3483</v>
      </c>
    </row>
    <row r="430" spans="1:3" x14ac:dyDescent="0.25">
      <c r="A430" t="str">
        <f>"2349453"</f>
        <v>2349453</v>
      </c>
      <c r="B430" t="s">
        <v>643</v>
      </c>
      <c r="C430" s="3">
        <v>6324</v>
      </c>
    </row>
    <row r="431" spans="1:3" x14ac:dyDescent="0.25">
      <c r="A431" t="str">
        <f>"2349454"</f>
        <v>2349454</v>
      </c>
      <c r="B431" t="s">
        <v>642</v>
      </c>
      <c r="C431" s="3">
        <v>9774</v>
      </c>
    </row>
    <row r="432" spans="1:3" x14ac:dyDescent="0.25">
      <c r="A432" t="str">
        <f>"2349601"</f>
        <v>2349601</v>
      </c>
      <c r="B432" t="s">
        <v>804</v>
      </c>
      <c r="C432" s="3">
        <v>75</v>
      </c>
    </row>
    <row r="433" spans="1:3" x14ac:dyDescent="0.25">
      <c r="A433" t="str">
        <f>"2349602"</f>
        <v>2349602</v>
      </c>
      <c r="B433" t="s">
        <v>805</v>
      </c>
      <c r="C433" s="3">
        <v>100</v>
      </c>
    </row>
    <row r="434" spans="1:3" x14ac:dyDescent="0.25">
      <c r="A434" t="str">
        <f>"2349641"</f>
        <v>2349641</v>
      </c>
      <c r="B434" t="s">
        <v>1127</v>
      </c>
      <c r="C434" s="3">
        <v>59</v>
      </c>
    </row>
    <row r="435" spans="1:3" x14ac:dyDescent="0.25">
      <c r="A435" t="str">
        <f>"2349642"</f>
        <v>2349642</v>
      </c>
      <c r="B435" t="s">
        <v>1129</v>
      </c>
      <c r="C435" s="3">
        <v>125</v>
      </c>
    </row>
    <row r="436" spans="1:3" x14ac:dyDescent="0.25">
      <c r="A436" t="str">
        <f>"2349643"</f>
        <v>2349643</v>
      </c>
      <c r="B436" t="s">
        <v>1128</v>
      </c>
      <c r="C436" s="3">
        <v>135</v>
      </c>
    </row>
    <row r="437" spans="1:3" x14ac:dyDescent="0.25">
      <c r="A437" t="str">
        <f>"2350166"</f>
        <v>2350166</v>
      </c>
      <c r="B437" t="s">
        <v>262</v>
      </c>
      <c r="C437" s="3">
        <v>40</v>
      </c>
    </row>
    <row r="438" spans="1:3" x14ac:dyDescent="0.25">
      <c r="A438" t="str">
        <f>"2350167"</f>
        <v>2350167</v>
      </c>
      <c r="B438" t="s">
        <v>259</v>
      </c>
      <c r="C438" s="3">
        <v>60</v>
      </c>
    </row>
    <row r="439" spans="1:3" x14ac:dyDescent="0.25">
      <c r="A439" t="str">
        <f>"2350168"</f>
        <v>2350168</v>
      </c>
      <c r="B439" t="s">
        <v>260</v>
      </c>
      <c r="C439" s="3">
        <v>114</v>
      </c>
    </row>
    <row r="440" spans="1:3" x14ac:dyDescent="0.25">
      <c r="A440" t="str">
        <f>"2350173"</f>
        <v>2350173</v>
      </c>
      <c r="B440" t="s">
        <v>79</v>
      </c>
      <c r="C440" s="3">
        <v>59</v>
      </c>
    </row>
    <row r="441" spans="1:3" x14ac:dyDescent="0.25">
      <c r="A441" t="str">
        <f>"2350174"</f>
        <v>2350174</v>
      </c>
      <c r="B441" t="s">
        <v>9</v>
      </c>
      <c r="C441" s="3">
        <v>99</v>
      </c>
    </row>
    <row r="442" spans="1:3" x14ac:dyDescent="0.25">
      <c r="A442" t="str">
        <f>"2350175"</f>
        <v>2350175</v>
      </c>
      <c r="B442" t="s">
        <v>1009</v>
      </c>
      <c r="C442" s="3">
        <v>174</v>
      </c>
    </row>
    <row r="443" spans="1:3" x14ac:dyDescent="0.25">
      <c r="A443" t="str">
        <f>"2350208"</f>
        <v>2350208</v>
      </c>
      <c r="B443" t="s">
        <v>4</v>
      </c>
      <c r="C443" s="3">
        <v>50</v>
      </c>
    </row>
    <row r="444" spans="1:3" x14ac:dyDescent="0.25">
      <c r="A444" t="str">
        <f>"2350209"</f>
        <v>2350209</v>
      </c>
      <c r="B444" t="s">
        <v>3</v>
      </c>
      <c r="C444" s="3">
        <v>102</v>
      </c>
    </row>
    <row r="445" spans="1:3" x14ac:dyDescent="0.25">
      <c r="A445" t="str">
        <f>"2350210"</f>
        <v>2350210</v>
      </c>
      <c r="B445" t="s">
        <v>82</v>
      </c>
      <c r="C445" s="3">
        <v>160</v>
      </c>
    </row>
    <row r="446" spans="1:3" x14ac:dyDescent="0.25">
      <c r="A446" t="str">
        <f>"2350215"</f>
        <v>2350215</v>
      </c>
      <c r="B446" t="s">
        <v>79</v>
      </c>
      <c r="C446" s="3">
        <v>59</v>
      </c>
    </row>
    <row r="447" spans="1:3" x14ac:dyDescent="0.25">
      <c r="A447" t="str">
        <f>"2350216"</f>
        <v>2350216</v>
      </c>
      <c r="B447" t="s">
        <v>484</v>
      </c>
      <c r="C447" s="3">
        <v>98</v>
      </c>
    </row>
    <row r="448" spans="1:3" x14ac:dyDescent="0.25">
      <c r="A448" t="str">
        <f>"2350217"</f>
        <v>2350217</v>
      </c>
      <c r="B448" t="s">
        <v>36</v>
      </c>
      <c r="C448" s="3">
        <v>199</v>
      </c>
    </row>
    <row r="449" spans="1:3" x14ac:dyDescent="0.25">
      <c r="A449" t="str">
        <f>"2350218"</f>
        <v>2350218</v>
      </c>
      <c r="B449" t="s">
        <v>10</v>
      </c>
      <c r="C449" s="3">
        <v>299</v>
      </c>
    </row>
    <row r="450" spans="1:3" x14ac:dyDescent="0.25">
      <c r="A450" t="str">
        <f>"2350250"</f>
        <v>2350250</v>
      </c>
      <c r="B450" t="s">
        <v>262</v>
      </c>
      <c r="C450" s="3">
        <v>86</v>
      </c>
    </row>
    <row r="451" spans="1:3" x14ac:dyDescent="0.25">
      <c r="A451" t="str">
        <f>"2350251"</f>
        <v>2350251</v>
      </c>
      <c r="B451" t="s">
        <v>259</v>
      </c>
      <c r="C451" s="3">
        <v>194</v>
      </c>
    </row>
    <row r="452" spans="1:3" x14ac:dyDescent="0.25">
      <c r="A452" t="str">
        <f>"2350252"</f>
        <v>2350252</v>
      </c>
      <c r="B452" t="s">
        <v>260</v>
      </c>
      <c r="C452" s="3">
        <v>255</v>
      </c>
    </row>
    <row r="453" spans="1:3" x14ac:dyDescent="0.25">
      <c r="A453" t="str">
        <f>"2350257"</f>
        <v>2350257</v>
      </c>
      <c r="B453" t="s">
        <v>79</v>
      </c>
      <c r="C453" s="3">
        <v>59</v>
      </c>
    </row>
    <row r="454" spans="1:3" x14ac:dyDescent="0.25">
      <c r="A454" t="str">
        <f>"2350258"</f>
        <v>2350258</v>
      </c>
      <c r="B454" t="s">
        <v>9</v>
      </c>
      <c r="C454" s="3">
        <v>155</v>
      </c>
    </row>
    <row r="455" spans="1:3" x14ac:dyDescent="0.25">
      <c r="A455" t="str">
        <f>"2350259"</f>
        <v>2350259</v>
      </c>
      <c r="B455" t="s">
        <v>36</v>
      </c>
      <c r="C455" s="3">
        <v>286</v>
      </c>
    </row>
    <row r="456" spans="1:3" x14ac:dyDescent="0.25">
      <c r="A456" t="str">
        <f>"2350260"</f>
        <v>2350260</v>
      </c>
      <c r="B456" t="s">
        <v>10</v>
      </c>
      <c r="C456" s="3">
        <v>424</v>
      </c>
    </row>
    <row r="457" spans="1:3" x14ac:dyDescent="0.25">
      <c r="A457" t="str">
        <f>"2350291"</f>
        <v>2350291</v>
      </c>
      <c r="B457" t="s">
        <v>596</v>
      </c>
      <c r="C457" s="3">
        <v>0.01</v>
      </c>
    </row>
    <row r="458" spans="1:3" x14ac:dyDescent="0.25">
      <c r="A458" t="str">
        <f>"2350297"</f>
        <v>2350297</v>
      </c>
      <c r="B458" t="s">
        <v>595</v>
      </c>
      <c r="C458" s="3">
        <v>99</v>
      </c>
    </row>
    <row r="459" spans="1:3" x14ac:dyDescent="0.25">
      <c r="A459" t="str">
        <f>"2350302"</f>
        <v>2350302</v>
      </c>
      <c r="B459" t="s">
        <v>9</v>
      </c>
      <c r="C459" s="3">
        <v>155</v>
      </c>
    </row>
    <row r="460" spans="1:3" x14ac:dyDescent="0.25">
      <c r="A460" t="str">
        <f>"2350303"</f>
        <v>2350303</v>
      </c>
      <c r="B460" t="s">
        <v>36</v>
      </c>
      <c r="C460" s="3">
        <v>286</v>
      </c>
    </row>
    <row r="461" spans="1:3" x14ac:dyDescent="0.25">
      <c r="A461" t="str">
        <f>"2350304"</f>
        <v>2350304</v>
      </c>
      <c r="B461" t="s">
        <v>10</v>
      </c>
      <c r="C461" s="3">
        <v>424</v>
      </c>
    </row>
    <row r="462" spans="1:3" x14ac:dyDescent="0.25">
      <c r="A462" t="str">
        <f>"2350306"</f>
        <v>2350306</v>
      </c>
      <c r="B462" t="s">
        <v>1092</v>
      </c>
      <c r="C462" s="3">
        <v>178</v>
      </c>
    </row>
    <row r="463" spans="1:3" x14ac:dyDescent="0.25">
      <c r="A463" t="str">
        <f>"2350337"</f>
        <v>2350337</v>
      </c>
      <c r="B463" t="s">
        <v>9</v>
      </c>
      <c r="C463" s="3">
        <v>160</v>
      </c>
    </row>
    <row r="464" spans="1:3" x14ac:dyDescent="0.25">
      <c r="A464" t="str">
        <f>"2350338"</f>
        <v>2350338</v>
      </c>
      <c r="B464" t="s">
        <v>36</v>
      </c>
      <c r="C464" s="3">
        <v>286</v>
      </c>
    </row>
    <row r="465" spans="1:3" x14ac:dyDescent="0.25">
      <c r="A465" t="str">
        <f>"2350339"</f>
        <v>2350339</v>
      </c>
      <c r="B465" t="s">
        <v>824</v>
      </c>
      <c r="C465" s="3">
        <v>424</v>
      </c>
    </row>
    <row r="466" spans="1:3" x14ac:dyDescent="0.25">
      <c r="A466" t="str">
        <f>"2350341"</f>
        <v>2350341</v>
      </c>
      <c r="B466" t="s">
        <v>261</v>
      </c>
      <c r="C466" s="3">
        <v>184</v>
      </c>
    </row>
    <row r="467" spans="1:3" x14ac:dyDescent="0.25">
      <c r="A467" t="str">
        <f>"2350372"</f>
        <v>2350372</v>
      </c>
      <c r="B467" t="s">
        <v>9</v>
      </c>
      <c r="C467" s="3">
        <v>201</v>
      </c>
    </row>
    <row r="468" spans="1:3" x14ac:dyDescent="0.25">
      <c r="A468" t="str">
        <f>"2350373"</f>
        <v>2350373</v>
      </c>
      <c r="B468" t="s">
        <v>36</v>
      </c>
      <c r="C468" s="3">
        <v>401</v>
      </c>
    </row>
    <row r="469" spans="1:3" x14ac:dyDescent="0.25">
      <c r="A469" t="str">
        <f>"2350374"</f>
        <v>2350374</v>
      </c>
      <c r="B469" t="s">
        <v>10</v>
      </c>
      <c r="C469" s="3">
        <v>585</v>
      </c>
    </row>
    <row r="470" spans="1:3" x14ac:dyDescent="0.25">
      <c r="A470" t="str">
        <f>"2350376"</f>
        <v>2350376</v>
      </c>
      <c r="B470" t="s">
        <v>261</v>
      </c>
      <c r="C470" s="3">
        <v>231</v>
      </c>
    </row>
    <row r="471" spans="1:3" x14ac:dyDescent="0.25">
      <c r="A471" t="str">
        <f>"2350398"</f>
        <v>2350398</v>
      </c>
      <c r="B471" t="s">
        <v>262</v>
      </c>
      <c r="C471" s="3">
        <v>79</v>
      </c>
    </row>
    <row r="472" spans="1:3" x14ac:dyDescent="0.25">
      <c r="A472" t="str">
        <f>"2350399"</f>
        <v>2350399</v>
      </c>
      <c r="B472" t="s">
        <v>259</v>
      </c>
      <c r="C472" s="3">
        <v>114</v>
      </c>
    </row>
    <row r="473" spans="1:3" x14ac:dyDescent="0.25">
      <c r="A473" t="str">
        <f>"2350406"</f>
        <v>2350406</v>
      </c>
      <c r="B473" t="s">
        <v>79</v>
      </c>
      <c r="C473" s="3">
        <v>59</v>
      </c>
    </row>
    <row r="474" spans="1:3" x14ac:dyDescent="0.25">
      <c r="A474" t="str">
        <f>"2350407"</f>
        <v>2350407</v>
      </c>
      <c r="B474" t="s">
        <v>9</v>
      </c>
      <c r="C474" s="3">
        <v>91</v>
      </c>
    </row>
    <row r="475" spans="1:3" x14ac:dyDescent="0.25">
      <c r="A475" t="str">
        <f>"2350408"</f>
        <v>2350408</v>
      </c>
      <c r="B475" t="s">
        <v>36</v>
      </c>
      <c r="C475" s="3">
        <v>137</v>
      </c>
    </row>
    <row r="476" spans="1:3" x14ac:dyDescent="0.25">
      <c r="A476" t="str">
        <f>"2350433"</f>
        <v>2350433</v>
      </c>
      <c r="B476" t="s">
        <v>262</v>
      </c>
      <c r="C476" s="3">
        <v>79</v>
      </c>
    </row>
    <row r="477" spans="1:3" x14ac:dyDescent="0.25">
      <c r="A477" t="str">
        <f>"2350434"</f>
        <v>2350434</v>
      </c>
      <c r="B477" t="s">
        <v>259</v>
      </c>
      <c r="C477" s="3">
        <v>148</v>
      </c>
    </row>
    <row r="478" spans="1:3" x14ac:dyDescent="0.25">
      <c r="A478" t="str">
        <f>"2350435"</f>
        <v>2350435</v>
      </c>
      <c r="B478" t="s">
        <v>260</v>
      </c>
      <c r="C478" s="3">
        <v>229</v>
      </c>
    </row>
    <row r="479" spans="1:3" x14ac:dyDescent="0.25">
      <c r="A479" t="str">
        <f>"2350441"</f>
        <v>2350441</v>
      </c>
      <c r="B479" t="s">
        <v>79</v>
      </c>
      <c r="C479" s="3">
        <v>59</v>
      </c>
    </row>
    <row r="480" spans="1:3" x14ac:dyDescent="0.25">
      <c r="A480" t="str">
        <f>"2350442"</f>
        <v>2350442</v>
      </c>
      <c r="B480" t="s">
        <v>9</v>
      </c>
      <c r="C480" s="3">
        <v>91</v>
      </c>
    </row>
    <row r="481" spans="1:3" x14ac:dyDescent="0.25">
      <c r="A481" t="str">
        <f>"2350443"</f>
        <v>2350443</v>
      </c>
      <c r="B481" t="s">
        <v>36</v>
      </c>
      <c r="C481" s="3">
        <v>183</v>
      </c>
    </row>
    <row r="482" spans="1:3" x14ac:dyDescent="0.25">
      <c r="A482" t="str">
        <f>"2350444"</f>
        <v>2350444</v>
      </c>
      <c r="B482" t="s">
        <v>10</v>
      </c>
      <c r="C482" s="3">
        <v>275</v>
      </c>
    </row>
    <row r="483" spans="1:3" x14ac:dyDescent="0.25">
      <c r="A483" t="str">
        <f>"2350468"</f>
        <v>2350468</v>
      </c>
      <c r="B483" t="s">
        <v>262</v>
      </c>
      <c r="C483" s="3">
        <v>79</v>
      </c>
    </row>
    <row r="484" spans="1:3" x14ac:dyDescent="0.25">
      <c r="A484" t="str">
        <f>"2350469"</f>
        <v>2350469</v>
      </c>
      <c r="B484" t="s">
        <v>259</v>
      </c>
      <c r="C484" s="3">
        <v>148</v>
      </c>
    </row>
    <row r="485" spans="1:3" x14ac:dyDescent="0.25">
      <c r="A485" t="str">
        <f>"2350470"</f>
        <v>2350470</v>
      </c>
      <c r="B485" t="s">
        <v>260</v>
      </c>
      <c r="C485" s="3">
        <v>275</v>
      </c>
    </row>
    <row r="486" spans="1:3" x14ac:dyDescent="0.25">
      <c r="A486" t="str">
        <f>"2350476"</f>
        <v>2350476</v>
      </c>
      <c r="B486" t="s">
        <v>79</v>
      </c>
      <c r="C486" s="3">
        <v>59</v>
      </c>
    </row>
    <row r="487" spans="1:3" x14ac:dyDescent="0.25">
      <c r="A487" t="str">
        <f>"2350477"</f>
        <v>2350477</v>
      </c>
      <c r="B487" t="s">
        <v>9</v>
      </c>
      <c r="C487" s="3">
        <v>102</v>
      </c>
    </row>
    <row r="488" spans="1:3" x14ac:dyDescent="0.25">
      <c r="A488" t="str">
        <f>"2350478"</f>
        <v>2350478</v>
      </c>
      <c r="B488" t="s">
        <v>36</v>
      </c>
      <c r="C488" s="3">
        <v>194</v>
      </c>
    </row>
    <row r="489" spans="1:3" x14ac:dyDescent="0.25">
      <c r="A489" t="str">
        <f>"2350479"</f>
        <v>2350479</v>
      </c>
      <c r="B489" t="s">
        <v>10</v>
      </c>
      <c r="C489" s="3">
        <v>309</v>
      </c>
    </row>
    <row r="490" spans="1:3" x14ac:dyDescent="0.25">
      <c r="A490" t="str">
        <f>"2350503"</f>
        <v>2350503</v>
      </c>
      <c r="B490" t="s">
        <v>9</v>
      </c>
      <c r="C490" s="3">
        <v>125</v>
      </c>
    </row>
    <row r="491" spans="1:3" x14ac:dyDescent="0.25">
      <c r="A491" t="str">
        <f>"2350504"</f>
        <v>2350504</v>
      </c>
      <c r="B491" t="s">
        <v>36</v>
      </c>
      <c r="C491" s="3">
        <v>229</v>
      </c>
    </row>
    <row r="492" spans="1:3" x14ac:dyDescent="0.25">
      <c r="A492" t="str">
        <f>"2350521"</f>
        <v>2350521</v>
      </c>
      <c r="B492" t="s">
        <v>9</v>
      </c>
      <c r="C492" s="3">
        <v>148</v>
      </c>
    </row>
    <row r="493" spans="1:3" x14ac:dyDescent="0.25">
      <c r="A493" t="str">
        <f>"2350522"</f>
        <v>2350522</v>
      </c>
      <c r="B493" t="s">
        <v>36</v>
      </c>
      <c r="C493" s="3">
        <v>263</v>
      </c>
    </row>
    <row r="494" spans="1:3" x14ac:dyDescent="0.25">
      <c r="A494" t="str">
        <f>"2350539"</f>
        <v>2350539</v>
      </c>
      <c r="B494" t="s">
        <v>9</v>
      </c>
      <c r="C494" s="3">
        <v>470</v>
      </c>
    </row>
    <row r="495" spans="1:3" x14ac:dyDescent="0.25">
      <c r="A495" t="str">
        <f>"2350540"</f>
        <v>2350540</v>
      </c>
      <c r="B495" t="s">
        <v>36</v>
      </c>
      <c r="C495" s="3">
        <v>850</v>
      </c>
    </row>
    <row r="496" spans="1:3" x14ac:dyDescent="0.25">
      <c r="A496" t="str">
        <f>"2350541"</f>
        <v>2350541</v>
      </c>
      <c r="B496" t="s">
        <v>10</v>
      </c>
      <c r="C496" s="3">
        <v>1310</v>
      </c>
    </row>
    <row r="497" spans="1:3" x14ac:dyDescent="0.25">
      <c r="A497" t="str">
        <f>"2350557"</f>
        <v>2350557</v>
      </c>
      <c r="B497" t="s">
        <v>9</v>
      </c>
      <c r="C497" s="3">
        <v>677</v>
      </c>
    </row>
    <row r="498" spans="1:3" x14ac:dyDescent="0.25">
      <c r="A498" t="str">
        <f>"2350558"</f>
        <v>2350558</v>
      </c>
      <c r="B498" t="s">
        <v>36</v>
      </c>
      <c r="C498" s="3">
        <v>1241</v>
      </c>
    </row>
    <row r="499" spans="1:3" x14ac:dyDescent="0.25">
      <c r="A499" t="str">
        <f>"2350559"</f>
        <v>2350559</v>
      </c>
      <c r="B499" t="s">
        <v>10</v>
      </c>
      <c r="C499" s="3">
        <v>1919</v>
      </c>
    </row>
    <row r="500" spans="1:3" x14ac:dyDescent="0.25">
      <c r="A500" t="str">
        <f>"2350580"</f>
        <v>2350580</v>
      </c>
      <c r="B500" t="s">
        <v>1501</v>
      </c>
      <c r="C500" s="3">
        <v>1045</v>
      </c>
    </row>
    <row r="501" spans="1:3" x14ac:dyDescent="0.25">
      <c r="A501" t="str">
        <f>"2350780"</f>
        <v>2350780</v>
      </c>
      <c r="B501" t="s">
        <v>335</v>
      </c>
      <c r="C501" s="3">
        <v>161</v>
      </c>
    </row>
    <row r="502" spans="1:3" x14ac:dyDescent="0.25">
      <c r="A502" t="str">
        <f>"2350781"</f>
        <v>2350781</v>
      </c>
      <c r="B502" t="s">
        <v>343</v>
      </c>
      <c r="C502" s="3">
        <v>286</v>
      </c>
    </row>
    <row r="503" spans="1:3" x14ac:dyDescent="0.25">
      <c r="A503" t="str">
        <f>"2350782"</f>
        <v>2350782</v>
      </c>
      <c r="B503" t="s">
        <v>421</v>
      </c>
      <c r="C503" s="3">
        <v>423</v>
      </c>
    </row>
    <row r="504" spans="1:3" x14ac:dyDescent="0.25">
      <c r="A504" t="str">
        <f>"2350798"</f>
        <v>2350798</v>
      </c>
      <c r="B504" t="s">
        <v>335</v>
      </c>
      <c r="C504" s="3">
        <v>274</v>
      </c>
    </row>
    <row r="505" spans="1:3" x14ac:dyDescent="0.25">
      <c r="A505" t="str">
        <f>"2350799"</f>
        <v>2350799</v>
      </c>
      <c r="B505" t="s">
        <v>343</v>
      </c>
      <c r="C505" s="3">
        <v>499</v>
      </c>
    </row>
    <row r="506" spans="1:3" x14ac:dyDescent="0.25">
      <c r="A506" t="str">
        <f>"2350800"</f>
        <v>2350800</v>
      </c>
      <c r="B506" t="s">
        <v>421</v>
      </c>
      <c r="C506" s="3">
        <v>699</v>
      </c>
    </row>
    <row r="507" spans="1:3" x14ac:dyDescent="0.25">
      <c r="A507" t="str">
        <f>"2350834"</f>
        <v>2350834</v>
      </c>
      <c r="B507" t="s">
        <v>604</v>
      </c>
      <c r="C507" s="3">
        <v>686</v>
      </c>
    </row>
    <row r="508" spans="1:3" x14ac:dyDescent="0.25">
      <c r="A508" t="str">
        <f>"2350835"</f>
        <v>2350835</v>
      </c>
      <c r="B508" t="s">
        <v>605</v>
      </c>
      <c r="C508" s="3">
        <v>1249</v>
      </c>
    </row>
    <row r="509" spans="1:3" x14ac:dyDescent="0.25">
      <c r="A509" t="str">
        <f>"2350836"</f>
        <v>2350836</v>
      </c>
      <c r="B509" t="s">
        <v>601</v>
      </c>
      <c r="C509" s="3">
        <v>1867</v>
      </c>
    </row>
    <row r="510" spans="1:3" x14ac:dyDescent="0.25">
      <c r="A510" t="str">
        <f>"2350852"</f>
        <v>2350852</v>
      </c>
      <c r="B510" t="s">
        <v>604</v>
      </c>
      <c r="C510" s="3">
        <v>686</v>
      </c>
    </row>
    <row r="511" spans="1:3" x14ac:dyDescent="0.25">
      <c r="A511" t="str">
        <f>"2350853"</f>
        <v>2350853</v>
      </c>
      <c r="B511" t="s">
        <v>605</v>
      </c>
      <c r="C511" s="3">
        <v>1249</v>
      </c>
    </row>
    <row r="512" spans="1:3" x14ac:dyDescent="0.25">
      <c r="A512" t="str">
        <f>"2350854"</f>
        <v>2350854</v>
      </c>
      <c r="B512" t="s">
        <v>601</v>
      </c>
      <c r="C512" s="3">
        <v>1867</v>
      </c>
    </row>
    <row r="513" spans="1:3" x14ac:dyDescent="0.25">
      <c r="A513" t="str">
        <f>"2350868"</f>
        <v>2350868</v>
      </c>
      <c r="B513" t="s">
        <v>376</v>
      </c>
      <c r="C513" s="3">
        <v>0.01</v>
      </c>
    </row>
    <row r="514" spans="1:3" x14ac:dyDescent="0.25">
      <c r="A514" t="str">
        <f>"2350870"</f>
        <v>2350870</v>
      </c>
      <c r="B514" t="s">
        <v>335</v>
      </c>
      <c r="C514" s="3">
        <v>411</v>
      </c>
    </row>
    <row r="515" spans="1:3" x14ac:dyDescent="0.25">
      <c r="A515" t="str">
        <f>"2350871"</f>
        <v>2350871</v>
      </c>
      <c r="B515" t="s">
        <v>343</v>
      </c>
      <c r="C515" s="3">
        <v>749</v>
      </c>
    </row>
    <row r="516" spans="1:3" x14ac:dyDescent="0.25">
      <c r="A516" t="str">
        <f>"2350872"</f>
        <v>2350872</v>
      </c>
      <c r="B516" t="s">
        <v>421</v>
      </c>
      <c r="C516" s="3">
        <v>1149</v>
      </c>
    </row>
    <row r="517" spans="1:3" x14ac:dyDescent="0.25">
      <c r="A517" t="str">
        <f>"2350888"</f>
        <v>2350888</v>
      </c>
      <c r="B517" t="s">
        <v>335</v>
      </c>
      <c r="C517" s="3">
        <v>411</v>
      </c>
    </row>
    <row r="518" spans="1:3" x14ac:dyDescent="0.25">
      <c r="A518" t="str">
        <f>"2350889"</f>
        <v>2350889</v>
      </c>
      <c r="B518" t="s">
        <v>343</v>
      </c>
      <c r="C518" s="3">
        <v>749</v>
      </c>
    </row>
    <row r="519" spans="1:3" x14ac:dyDescent="0.25">
      <c r="A519" t="str">
        <f>"2350890"</f>
        <v>2350890</v>
      </c>
      <c r="B519" t="s">
        <v>421</v>
      </c>
      <c r="C519" s="3">
        <v>1149</v>
      </c>
    </row>
    <row r="520" spans="1:3" x14ac:dyDescent="0.25">
      <c r="A520" t="str">
        <f>"2350906"</f>
        <v>2350906</v>
      </c>
      <c r="B520" t="s">
        <v>335</v>
      </c>
      <c r="C520" s="3">
        <v>411</v>
      </c>
    </row>
    <row r="521" spans="1:3" x14ac:dyDescent="0.25">
      <c r="A521" t="str">
        <f>"2350907"</f>
        <v>2350907</v>
      </c>
      <c r="B521" t="s">
        <v>343</v>
      </c>
      <c r="C521" s="3">
        <v>749</v>
      </c>
    </row>
    <row r="522" spans="1:3" x14ac:dyDescent="0.25">
      <c r="A522" t="str">
        <f>"2350908"</f>
        <v>2350908</v>
      </c>
      <c r="B522" t="s">
        <v>421</v>
      </c>
      <c r="C522" s="3">
        <v>1149</v>
      </c>
    </row>
    <row r="523" spans="1:3" x14ac:dyDescent="0.25">
      <c r="A523" t="str">
        <f>"2350932"</f>
        <v>2350932</v>
      </c>
      <c r="B523" t="s">
        <v>335</v>
      </c>
      <c r="C523" s="3">
        <v>136</v>
      </c>
    </row>
    <row r="524" spans="1:3" x14ac:dyDescent="0.25">
      <c r="A524" t="str">
        <f>"2350933"</f>
        <v>2350933</v>
      </c>
      <c r="B524" t="s">
        <v>343</v>
      </c>
      <c r="C524" s="3">
        <v>249</v>
      </c>
    </row>
    <row r="525" spans="1:3" x14ac:dyDescent="0.25">
      <c r="A525" t="str">
        <f>"2350974"</f>
        <v>2350974</v>
      </c>
      <c r="B525" t="s">
        <v>106</v>
      </c>
      <c r="C525" s="3">
        <v>136</v>
      </c>
    </row>
    <row r="526" spans="1:3" x14ac:dyDescent="0.25">
      <c r="A526" t="str">
        <f>"2350975"</f>
        <v>2350975</v>
      </c>
      <c r="B526" t="s">
        <v>5</v>
      </c>
      <c r="C526" s="3">
        <v>249</v>
      </c>
    </row>
    <row r="527" spans="1:3" x14ac:dyDescent="0.25">
      <c r="A527" t="str">
        <f>"2351016"</f>
        <v>2351016</v>
      </c>
      <c r="B527" t="s">
        <v>106</v>
      </c>
      <c r="C527" s="3">
        <v>136</v>
      </c>
    </row>
    <row r="528" spans="1:3" x14ac:dyDescent="0.25">
      <c r="A528" t="str">
        <f>"2351017"</f>
        <v>2351017</v>
      </c>
      <c r="B528" t="s">
        <v>1083</v>
      </c>
      <c r="C528" s="3">
        <v>249</v>
      </c>
    </row>
    <row r="529" spans="1:3" x14ac:dyDescent="0.25">
      <c r="A529" t="str">
        <f>"2351516"</f>
        <v>2351516</v>
      </c>
      <c r="B529" t="s">
        <v>815</v>
      </c>
      <c r="C529" s="3">
        <v>866</v>
      </c>
    </row>
    <row r="530" spans="1:3" x14ac:dyDescent="0.25">
      <c r="A530" t="str">
        <f>"2351517"</f>
        <v>2351517</v>
      </c>
      <c r="B530" t="s">
        <v>274</v>
      </c>
      <c r="C530" s="3">
        <v>1565</v>
      </c>
    </row>
    <row r="531" spans="1:3" x14ac:dyDescent="0.25">
      <c r="A531" t="str">
        <f>"2351518"</f>
        <v>2351518</v>
      </c>
      <c r="B531" t="s">
        <v>264</v>
      </c>
      <c r="C531" s="3">
        <v>2300</v>
      </c>
    </row>
    <row r="532" spans="1:3" x14ac:dyDescent="0.25">
      <c r="A532" t="str">
        <f>"2351519"</f>
        <v>2351519</v>
      </c>
      <c r="B532" t="s">
        <v>265</v>
      </c>
      <c r="C532" s="3">
        <v>2939</v>
      </c>
    </row>
    <row r="533" spans="1:3" x14ac:dyDescent="0.25">
      <c r="A533" t="str">
        <f>"2351544"</f>
        <v>2351544</v>
      </c>
      <c r="B533" t="s">
        <v>1087</v>
      </c>
      <c r="C533" s="3">
        <v>1866</v>
      </c>
    </row>
    <row r="534" spans="1:3" x14ac:dyDescent="0.25">
      <c r="A534" t="str">
        <f>"2351545"</f>
        <v>2351545</v>
      </c>
      <c r="B534" t="s">
        <v>1086</v>
      </c>
      <c r="C534" s="3">
        <v>3252</v>
      </c>
    </row>
    <row r="535" spans="1:3" x14ac:dyDescent="0.25">
      <c r="A535" t="str">
        <f>"2351546"</f>
        <v>2351546</v>
      </c>
      <c r="B535" t="s">
        <v>1085</v>
      </c>
      <c r="C535" s="3">
        <v>4770</v>
      </c>
    </row>
    <row r="536" spans="1:3" x14ac:dyDescent="0.25">
      <c r="A536" t="str">
        <f>"2351547"</f>
        <v>2351547</v>
      </c>
      <c r="B536" t="s">
        <v>1084</v>
      </c>
      <c r="C536" s="3">
        <v>6107</v>
      </c>
    </row>
    <row r="537" spans="1:3" x14ac:dyDescent="0.25">
      <c r="A537" t="str">
        <f>"2351553"</f>
        <v>2351553</v>
      </c>
      <c r="B537" t="s">
        <v>1185</v>
      </c>
      <c r="C537" s="3">
        <v>2146.3200000000002</v>
      </c>
    </row>
    <row r="538" spans="1:3" x14ac:dyDescent="0.25">
      <c r="A538" t="str">
        <f>"2351554"</f>
        <v>2351554</v>
      </c>
      <c r="B538" t="s">
        <v>1186</v>
      </c>
      <c r="C538" s="3">
        <v>3148.19</v>
      </c>
    </row>
    <row r="539" spans="1:3" x14ac:dyDescent="0.25">
      <c r="A539" t="str">
        <f>"2351555"</f>
        <v>2351555</v>
      </c>
      <c r="B539" t="s">
        <v>1187</v>
      </c>
      <c r="C539" s="3">
        <v>4030.62</v>
      </c>
    </row>
    <row r="540" spans="1:3" x14ac:dyDescent="0.25">
      <c r="A540" t="str">
        <f>"2351572"</f>
        <v>2351572</v>
      </c>
      <c r="B540" t="s">
        <v>160</v>
      </c>
      <c r="C540" s="3">
        <v>1866</v>
      </c>
    </row>
    <row r="541" spans="1:3" x14ac:dyDescent="0.25">
      <c r="A541" t="str">
        <f>"2351573"</f>
        <v>2351573</v>
      </c>
      <c r="B541" t="s">
        <v>161</v>
      </c>
      <c r="C541" s="3">
        <v>3252</v>
      </c>
    </row>
    <row r="542" spans="1:3" x14ac:dyDescent="0.25">
      <c r="A542" t="str">
        <f>"2351574"</f>
        <v>2351574</v>
      </c>
      <c r="B542" t="s">
        <v>162</v>
      </c>
      <c r="C542" s="3">
        <v>4770</v>
      </c>
    </row>
    <row r="543" spans="1:3" x14ac:dyDescent="0.25">
      <c r="A543" t="str">
        <f>"2351575"</f>
        <v>2351575</v>
      </c>
      <c r="B543" t="s">
        <v>163</v>
      </c>
      <c r="C543" s="3">
        <v>6107</v>
      </c>
    </row>
    <row r="544" spans="1:3" x14ac:dyDescent="0.25">
      <c r="A544" t="str">
        <f>"2351581"</f>
        <v>2351581</v>
      </c>
      <c r="B544" t="s">
        <v>1171</v>
      </c>
      <c r="C544" s="3">
        <v>2146.3200000000002</v>
      </c>
    </row>
    <row r="545" spans="1:3" x14ac:dyDescent="0.25">
      <c r="A545" t="str">
        <f>"2351582"</f>
        <v>2351582</v>
      </c>
      <c r="B545" t="s">
        <v>1170</v>
      </c>
      <c r="C545" s="3">
        <v>3148.19</v>
      </c>
    </row>
    <row r="546" spans="1:3" x14ac:dyDescent="0.25">
      <c r="A546" t="str">
        <f>"2351583"</f>
        <v>2351583</v>
      </c>
      <c r="B546" t="s">
        <v>1169</v>
      </c>
      <c r="C546" s="3">
        <v>4030.62</v>
      </c>
    </row>
    <row r="547" spans="1:3" x14ac:dyDescent="0.25">
      <c r="A547" t="str">
        <f>"2351600"</f>
        <v>2351600</v>
      </c>
      <c r="B547" t="s">
        <v>166</v>
      </c>
      <c r="C547" s="3">
        <v>1866</v>
      </c>
    </row>
    <row r="548" spans="1:3" x14ac:dyDescent="0.25">
      <c r="A548" t="str">
        <f>"2351601"</f>
        <v>2351601</v>
      </c>
      <c r="B548" t="s">
        <v>989</v>
      </c>
      <c r="C548" s="3">
        <v>3252</v>
      </c>
    </row>
    <row r="549" spans="1:3" x14ac:dyDescent="0.25">
      <c r="A549" t="str">
        <f>"2351602"</f>
        <v>2351602</v>
      </c>
      <c r="B549" t="s">
        <v>168</v>
      </c>
      <c r="C549" s="3">
        <v>4770</v>
      </c>
    </row>
    <row r="550" spans="1:3" x14ac:dyDescent="0.25">
      <c r="A550" t="str">
        <f>"2351603"</f>
        <v>2351603</v>
      </c>
      <c r="B550" t="s">
        <v>992</v>
      </c>
      <c r="C550" s="3">
        <v>6107</v>
      </c>
    </row>
    <row r="551" spans="1:3" x14ac:dyDescent="0.25">
      <c r="A551" t="str">
        <f>"2351609"</f>
        <v>2351609</v>
      </c>
      <c r="B551" t="s">
        <v>1173</v>
      </c>
      <c r="C551" s="3">
        <v>2146.3200000000002</v>
      </c>
    </row>
    <row r="552" spans="1:3" x14ac:dyDescent="0.25">
      <c r="A552" t="str">
        <f>"2351610"</f>
        <v>2351610</v>
      </c>
      <c r="B552" t="s">
        <v>1168</v>
      </c>
      <c r="C552" s="3">
        <v>3148.19</v>
      </c>
    </row>
    <row r="553" spans="1:3" x14ac:dyDescent="0.25">
      <c r="A553" t="str">
        <f>"2351611"</f>
        <v>2351611</v>
      </c>
      <c r="B553" t="s">
        <v>1184</v>
      </c>
      <c r="C553" s="3">
        <v>4030.62</v>
      </c>
    </row>
    <row r="554" spans="1:3" x14ac:dyDescent="0.25">
      <c r="A554" t="str">
        <f>"2352700"</f>
        <v>2352700</v>
      </c>
      <c r="B554" t="s">
        <v>443</v>
      </c>
      <c r="C554" s="3">
        <v>155</v>
      </c>
    </row>
    <row r="555" spans="1:3" x14ac:dyDescent="0.25">
      <c r="A555" t="str">
        <f>"2352701"</f>
        <v>2352701</v>
      </c>
      <c r="B555" t="s">
        <v>444</v>
      </c>
      <c r="C555" s="3">
        <v>270</v>
      </c>
    </row>
    <row r="556" spans="1:3" x14ac:dyDescent="0.25">
      <c r="A556" t="str">
        <f>"2352727"</f>
        <v>2352727</v>
      </c>
      <c r="B556" t="s">
        <v>606</v>
      </c>
      <c r="C556" s="3">
        <v>299</v>
      </c>
    </row>
    <row r="557" spans="1:3" x14ac:dyDescent="0.25">
      <c r="A557" t="str">
        <f>"2352728"</f>
        <v>2352728</v>
      </c>
      <c r="B557" t="s">
        <v>607</v>
      </c>
      <c r="C557" s="3">
        <v>599</v>
      </c>
    </row>
    <row r="558" spans="1:3" x14ac:dyDescent="0.25">
      <c r="A558" t="str">
        <f>"2352729"</f>
        <v>2352729</v>
      </c>
      <c r="B558" t="s">
        <v>608</v>
      </c>
      <c r="C558" s="3">
        <v>878</v>
      </c>
    </row>
    <row r="559" spans="1:3" x14ac:dyDescent="0.25">
      <c r="A559" t="str">
        <f>"2352754"</f>
        <v>2352754</v>
      </c>
      <c r="B559" t="s">
        <v>687</v>
      </c>
      <c r="C559" s="3">
        <v>158</v>
      </c>
    </row>
    <row r="560" spans="1:3" x14ac:dyDescent="0.25">
      <c r="A560" t="str">
        <f>"2352755"</f>
        <v>2352755</v>
      </c>
      <c r="B560" t="s">
        <v>686</v>
      </c>
      <c r="C560" s="3">
        <v>282</v>
      </c>
    </row>
    <row r="561" spans="1:3" x14ac:dyDescent="0.25">
      <c r="A561" t="str">
        <f>"2353754"</f>
        <v>2353754</v>
      </c>
      <c r="B561" t="s">
        <v>713</v>
      </c>
      <c r="C561" s="3">
        <v>379</v>
      </c>
    </row>
    <row r="562" spans="1:3" x14ac:dyDescent="0.25">
      <c r="A562" t="str">
        <f>"2353755"</f>
        <v>2353755</v>
      </c>
      <c r="B562" t="s">
        <v>714</v>
      </c>
      <c r="C562" s="3">
        <v>689</v>
      </c>
    </row>
    <row r="563" spans="1:3" x14ac:dyDescent="0.25">
      <c r="A563" t="str">
        <f>"2353756"</f>
        <v>2353756</v>
      </c>
      <c r="B563" t="s">
        <v>715</v>
      </c>
      <c r="C563" s="3">
        <v>1099</v>
      </c>
    </row>
    <row r="564" spans="1:3" x14ac:dyDescent="0.25">
      <c r="A564" t="str">
        <f>"2353757"</f>
        <v>2353757</v>
      </c>
      <c r="B564" t="s">
        <v>716</v>
      </c>
      <c r="C564" s="3">
        <v>1399</v>
      </c>
    </row>
    <row r="565" spans="1:3" x14ac:dyDescent="0.25">
      <c r="A565" t="str">
        <f>"2353758"</f>
        <v>2353758</v>
      </c>
      <c r="B565" t="s">
        <v>708</v>
      </c>
      <c r="C565" s="3">
        <v>436</v>
      </c>
    </row>
    <row r="566" spans="1:3" x14ac:dyDescent="0.25">
      <c r="A566" t="str">
        <f>"2353776"</f>
        <v>2353776</v>
      </c>
      <c r="B566" t="s">
        <v>871</v>
      </c>
      <c r="C566" s="3">
        <v>989</v>
      </c>
    </row>
    <row r="567" spans="1:3" x14ac:dyDescent="0.25">
      <c r="A567" t="str">
        <f>"2353777"</f>
        <v>2353777</v>
      </c>
      <c r="B567" t="s">
        <v>872</v>
      </c>
      <c r="C567" s="3">
        <v>1789</v>
      </c>
    </row>
    <row r="568" spans="1:3" x14ac:dyDescent="0.25">
      <c r="A568" t="str">
        <f>"2353778"</f>
        <v>2353778</v>
      </c>
      <c r="B568" t="s">
        <v>873</v>
      </c>
      <c r="C568" s="3">
        <v>2650</v>
      </c>
    </row>
    <row r="569" spans="1:3" x14ac:dyDescent="0.25">
      <c r="A569" t="str">
        <f>"2353779"</f>
        <v>2353779</v>
      </c>
      <c r="B569" t="s">
        <v>874</v>
      </c>
      <c r="C569" s="3">
        <v>3761</v>
      </c>
    </row>
    <row r="570" spans="1:3" x14ac:dyDescent="0.25">
      <c r="A570" t="str">
        <f>"2353780"</f>
        <v>2353780</v>
      </c>
      <c r="B570" t="s">
        <v>951</v>
      </c>
      <c r="C570" s="3">
        <v>1137</v>
      </c>
    </row>
    <row r="571" spans="1:3" x14ac:dyDescent="0.25">
      <c r="A571" t="str">
        <f>"2353798"</f>
        <v>2353798</v>
      </c>
      <c r="B571" t="s">
        <v>1020</v>
      </c>
      <c r="C571" s="3">
        <v>525</v>
      </c>
    </row>
    <row r="572" spans="1:3" x14ac:dyDescent="0.25">
      <c r="A572" t="str">
        <f>"2353799"</f>
        <v>2353799</v>
      </c>
      <c r="B572" t="s">
        <v>1021</v>
      </c>
      <c r="C572" s="3">
        <v>999</v>
      </c>
    </row>
    <row r="573" spans="1:3" x14ac:dyDescent="0.25">
      <c r="A573" t="str">
        <f>"2353800"</f>
        <v>2353800</v>
      </c>
      <c r="B573" t="s">
        <v>656</v>
      </c>
      <c r="C573" s="3">
        <v>1499</v>
      </c>
    </row>
    <row r="574" spans="1:3" x14ac:dyDescent="0.25">
      <c r="A574" t="str">
        <f>"2353801"</f>
        <v>2353801</v>
      </c>
      <c r="B574" t="s">
        <v>657</v>
      </c>
      <c r="C574" s="3">
        <v>2250</v>
      </c>
    </row>
    <row r="575" spans="1:3" x14ac:dyDescent="0.25">
      <c r="A575" t="str">
        <f>"2353802"</f>
        <v>2353802</v>
      </c>
      <c r="B575" t="s">
        <v>658</v>
      </c>
      <c r="C575" s="3">
        <v>650</v>
      </c>
    </row>
    <row r="576" spans="1:3" x14ac:dyDescent="0.25">
      <c r="A576" t="str">
        <f>"2353820"</f>
        <v>2353820</v>
      </c>
      <c r="B576" t="s">
        <v>829</v>
      </c>
      <c r="C576" s="3">
        <v>1055</v>
      </c>
    </row>
    <row r="577" spans="1:3" x14ac:dyDescent="0.25">
      <c r="A577" t="str">
        <f>"2353821"</f>
        <v>2353821</v>
      </c>
      <c r="B577" t="s">
        <v>830</v>
      </c>
      <c r="C577" s="3">
        <v>1895</v>
      </c>
    </row>
    <row r="578" spans="1:3" x14ac:dyDescent="0.25">
      <c r="A578" t="str">
        <f>"2353822"</f>
        <v>2353822</v>
      </c>
      <c r="B578" t="s">
        <v>827</v>
      </c>
      <c r="C578" s="3">
        <v>2736</v>
      </c>
    </row>
    <row r="579" spans="1:3" x14ac:dyDescent="0.25">
      <c r="A579" t="str">
        <f>"2353823"</f>
        <v>2353823</v>
      </c>
      <c r="B579" t="s">
        <v>828</v>
      </c>
      <c r="C579" s="3">
        <v>3580</v>
      </c>
    </row>
    <row r="580" spans="1:3" x14ac:dyDescent="0.25">
      <c r="A580" t="str">
        <f>"2353824"</f>
        <v>2353824</v>
      </c>
      <c r="B580" t="s">
        <v>831</v>
      </c>
      <c r="C580" s="3">
        <v>1368</v>
      </c>
    </row>
    <row r="581" spans="1:3" x14ac:dyDescent="0.25">
      <c r="A581" t="str">
        <f>"2354207"</f>
        <v>2354207</v>
      </c>
      <c r="B581" t="s">
        <v>1091</v>
      </c>
      <c r="C581" s="3">
        <v>809</v>
      </c>
    </row>
    <row r="582" spans="1:3" x14ac:dyDescent="0.25">
      <c r="A582" t="str">
        <f>"2354208"</f>
        <v>2354208</v>
      </c>
      <c r="B582" t="s">
        <v>1089</v>
      </c>
      <c r="C582" s="3">
        <v>1399</v>
      </c>
    </row>
    <row r="583" spans="1:3" x14ac:dyDescent="0.25">
      <c r="A583" t="str">
        <f>"2354209"</f>
        <v>2354209</v>
      </c>
      <c r="B583" t="s">
        <v>1088</v>
      </c>
      <c r="C583" s="3">
        <v>2049</v>
      </c>
    </row>
    <row r="584" spans="1:3" x14ac:dyDescent="0.25">
      <c r="A584" t="str">
        <f>"2354210"</f>
        <v>2354210</v>
      </c>
      <c r="B584" t="s">
        <v>7</v>
      </c>
      <c r="C584" s="3">
        <v>2629</v>
      </c>
    </row>
    <row r="585" spans="1:3" x14ac:dyDescent="0.25">
      <c r="A585" t="str">
        <f>"2354211"</f>
        <v>2354211</v>
      </c>
      <c r="B585" t="s">
        <v>8</v>
      </c>
      <c r="C585" s="3">
        <v>930</v>
      </c>
    </row>
    <row r="586" spans="1:3" x14ac:dyDescent="0.25">
      <c r="A586" t="str">
        <f>"2354235"</f>
        <v>2354235</v>
      </c>
      <c r="B586" t="s">
        <v>169</v>
      </c>
      <c r="C586" s="3">
        <v>1750</v>
      </c>
    </row>
    <row r="587" spans="1:3" x14ac:dyDescent="0.25">
      <c r="A587" t="str">
        <f>"2354236"</f>
        <v>2354236</v>
      </c>
      <c r="B587" t="s">
        <v>988</v>
      </c>
      <c r="C587" s="3">
        <v>3499</v>
      </c>
    </row>
    <row r="588" spans="1:3" x14ac:dyDescent="0.25">
      <c r="A588" t="str">
        <f>"2354237"</f>
        <v>2354237</v>
      </c>
      <c r="B588" t="s">
        <v>167</v>
      </c>
      <c r="C588" s="3">
        <v>5819</v>
      </c>
    </row>
    <row r="589" spans="1:3" x14ac:dyDescent="0.25">
      <c r="A589" t="str">
        <f>"2354238"</f>
        <v>2354238</v>
      </c>
      <c r="B589" t="s">
        <v>170</v>
      </c>
      <c r="C589" s="3">
        <v>8459</v>
      </c>
    </row>
    <row r="590" spans="1:3" x14ac:dyDescent="0.25">
      <c r="A590" t="str">
        <f>"2354239"</f>
        <v>2354239</v>
      </c>
      <c r="B590" t="s">
        <v>171</v>
      </c>
      <c r="C590" s="3">
        <v>2013</v>
      </c>
    </row>
    <row r="591" spans="1:3" x14ac:dyDescent="0.25">
      <c r="A591" t="str">
        <f>"2354242"</f>
        <v>2354242</v>
      </c>
      <c r="B591" t="s">
        <v>759</v>
      </c>
      <c r="C591" s="3">
        <v>0.01</v>
      </c>
    </row>
    <row r="592" spans="1:3" x14ac:dyDescent="0.25">
      <c r="A592" t="str">
        <f>"2354263"</f>
        <v>2354263</v>
      </c>
      <c r="B592" t="s">
        <v>921</v>
      </c>
      <c r="C592" s="3">
        <v>1950</v>
      </c>
    </row>
    <row r="593" spans="1:3" x14ac:dyDescent="0.25">
      <c r="A593" t="str">
        <f>"2354264"</f>
        <v>2354264</v>
      </c>
      <c r="B593" t="s">
        <v>923</v>
      </c>
      <c r="C593" s="3">
        <v>3899</v>
      </c>
    </row>
    <row r="594" spans="1:3" x14ac:dyDescent="0.25">
      <c r="A594" t="str">
        <f>"2354265"</f>
        <v>2354265</v>
      </c>
      <c r="B594" t="s">
        <v>922</v>
      </c>
      <c r="C594" s="3">
        <v>6479</v>
      </c>
    </row>
    <row r="595" spans="1:3" x14ac:dyDescent="0.25">
      <c r="A595" t="str">
        <f>"2354266"</f>
        <v>2354266</v>
      </c>
      <c r="B595" t="s">
        <v>229</v>
      </c>
      <c r="C595" s="3">
        <v>9419</v>
      </c>
    </row>
    <row r="596" spans="1:3" x14ac:dyDescent="0.25">
      <c r="A596" t="str">
        <f>"2354267"</f>
        <v>2354267</v>
      </c>
      <c r="B596" t="s">
        <v>924</v>
      </c>
      <c r="C596" s="3">
        <v>2242.5</v>
      </c>
    </row>
    <row r="597" spans="1:3" x14ac:dyDescent="0.25">
      <c r="A597" t="str">
        <f>"2354291"</f>
        <v>2354291</v>
      </c>
      <c r="B597" t="s">
        <v>661</v>
      </c>
      <c r="C597" s="3">
        <v>2150</v>
      </c>
    </row>
    <row r="598" spans="1:3" x14ac:dyDescent="0.25">
      <c r="A598" t="str">
        <f>"2354292"</f>
        <v>2354292</v>
      </c>
      <c r="B598" t="s">
        <v>662</v>
      </c>
      <c r="C598" s="3">
        <v>4299</v>
      </c>
    </row>
    <row r="599" spans="1:3" x14ac:dyDescent="0.25">
      <c r="A599" t="str">
        <f>"2354293"</f>
        <v>2354293</v>
      </c>
      <c r="B599" t="s">
        <v>663</v>
      </c>
      <c r="C599" s="3">
        <v>7139</v>
      </c>
    </row>
    <row r="600" spans="1:3" x14ac:dyDescent="0.25">
      <c r="A600" t="str">
        <f>"2354294"</f>
        <v>2354294</v>
      </c>
      <c r="B600" t="s">
        <v>664</v>
      </c>
      <c r="C600" s="3">
        <v>10379</v>
      </c>
    </row>
    <row r="601" spans="1:3" x14ac:dyDescent="0.25">
      <c r="A601" t="str">
        <f>"2354295"</f>
        <v>2354295</v>
      </c>
      <c r="B601" t="s">
        <v>665</v>
      </c>
      <c r="C601" s="3">
        <v>2472.5</v>
      </c>
    </row>
    <row r="602" spans="1:3" x14ac:dyDescent="0.25">
      <c r="A602" t="str">
        <f>"2354319"</f>
        <v>2354319</v>
      </c>
      <c r="B602" t="s">
        <v>906</v>
      </c>
      <c r="C602" s="3">
        <v>349</v>
      </c>
    </row>
    <row r="603" spans="1:3" x14ac:dyDescent="0.25">
      <c r="A603" t="str">
        <f>"2354320"</f>
        <v>2354320</v>
      </c>
      <c r="B603" t="s">
        <v>340</v>
      </c>
      <c r="C603" s="3">
        <v>678</v>
      </c>
    </row>
    <row r="604" spans="1:3" x14ac:dyDescent="0.25">
      <c r="A604" t="str">
        <f>"2354321"</f>
        <v>2354321</v>
      </c>
      <c r="B604" t="s">
        <v>825</v>
      </c>
      <c r="C604" s="3">
        <v>986</v>
      </c>
    </row>
    <row r="605" spans="1:3" x14ac:dyDescent="0.25">
      <c r="A605" t="str">
        <f>"2354323"</f>
        <v>2354323</v>
      </c>
      <c r="B605" t="s">
        <v>826</v>
      </c>
      <c r="C605" s="3">
        <v>399</v>
      </c>
    </row>
    <row r="606" spans="1:3" x14ac:dyDescent="0.25">
      <c r="A606" t="str">
        <f>"2354347"</f>
        <v>2354347</v>
      </c>
      <c r="B606" t="s">
        <v>655</v>
      </c>
      <c r="C606" s="3">
        <v>449</v>
      </c>
    </row>
    <row r="607" spans="1:3" x14ac:dyDescent="0.25">
      <c r="A607" t="str">
        <f>"2354348"</f>
        <v>2354348</v>
      </c>
      <c r="B607" t="s">
        <v>489</v>
      </c>
      <c r="C607" s="3">
        <v>889</v>
      </c>
    </row>
    <row r="608" spans="1:3" x14ac:dyDescent="0.25">
      <c r="A608" t="str">
        <f>"2354349"</f>
        <v>2354349</v>
      </c>
      <c r="B608" t="s">
        <v>490</v>
      </c>
      <c r="C608" s="3">
        <v>1319</v>
      </c>
    </row>
    <row r="609" spans="1:3" x14ac:dyDescent="0.25">
      <c r="A609" t="str">
        <f>"2354350"</f>
        <v>2354350</v>
      </c>
      <c r="B609" t="s">
        <v>563</v>
      </c>
      <c r="C609" s="3">
        <v>1739</v>
      </c>
    </row>
    <row r="610" spans="1:3" x14ac:dyDescent="0.25">
      <c r="A610" t="str">
        <f>"2354351"</f>
        <v>2354351</v>
      </c>
      <c r="B610" t="s">
        <v>562</v>
      </c>
      <c r="C610" s="3">
        <v>516.35</v>
      </c>
    </row>
    <row r="611" spans="1:3" x14ac:dyDescent="0.25">
      <c r="A611" t="str">
        <f>"2354374"</f>
        <v>2354374</v>
      </c>
      <c r="B611" t="s">
        <v>1181</v>
      </c>
      <c r="C611" s="3">
        <v>244.47</v>
      </c>
    </row>
    <row r="612" spans="1:3" x14ac:dyDescent="0.25">
      <c r="A612" t="str">
        <f>"2354375"</f>
        <v>2354375</v>
      </c>
      <c r="B612" t="s">
        <v>1180</v>
      </c>
      <c r="C612" s="3">
        <v>445.52</v>
      </c>
    </row>
    <row r="613" spans="1:3" x14ac:dyDescent="0.25">
      <c r="A613" t="str">
        <f>"2354376"</f>
        <v>2354376</v>
      </c>
      <c r="B613" t="s">
        <v>1179</v>
      </c>
      <c r="C613" s="3">
        <v>653.70000000000005</v>
      </c>
    </row>
    <row r="614" spans="1:3" x14ac:dyDescent="0.25">
      <c r="A614" t="str">
        <f>"2354378"</f>
        <v>2354378</v>
      </c>
      <c r="B614" t="s">
        <v>1183</v>
      </c>
      <c r="C614" s="3">
        <v>588.27</v>
      </c>
    </row>
    <row r="615" spans="1:3" x14ac:dyDescent="0.25">
      <c r="A615" t="str">
        <f>"2354379"</f>
        <v>2354379</v>
      </c>
      <c r="B615" t="s">
        <v>1182</v>
      </c>
      <c r="C615" s="3">
        <v>1064.1199999999999</v>
      </c>
    </row>
    <row r="616" spans="1:3" x14ac:dyDescent="0.25">
      <c r="A616" t="str">
        <f>"2354380"</f>
        <v>2354380</v>
      </c>
      <c r="B616" t="s">
        <v>1172</v>
      </c>
      <c r="C616" s="3">
        <v>1746.37</v>
      </c>
    </row>
    <row r="617" spans="1:3" x14ac:dyDescent="0.25">
      <c r="A617" t="str">
        <f>"2354411"</f>
        <v>2354411</v>
      </c>
      <c r="B617" t="s">
        <v>1178</v>
      </c>
      <c r="C617" s="3">
        <v>1751.85</v>
      </c>
    </row>
    <row r="618" spans="1:3" x14ac:dyDescent="0.25">
      <c r="A618" t="str">
        <f>"2354412"</f>
        <v>2354412</v>
      </c>
      <c r="B618" t="s">
        <v>1176</v>
      </c>
      <c r="C618" s="3">
        <v>3502.89</v>
      </c>
    </row>
    <row r="619" spans="1:3" x14ac:dyDescent="0.25">
      <c r="A619" t="str">
        <f>"2354413"</f>
        <v>2354413</v>
      </c>
      <c r="B619" t="s">
        <v>1177</v>
      </c>
      <c r="C619" s="3">
        <v>5816.96</v>
      </c>
    </row>
    <row r="620" spans="1:3" x14ac:dyDescent="0.25">
      <c r="A620" t="str">
        <f>"2354458"</f>
        <v>2354458</v>
      </c>
      <c r="B620" t="s">
        <v>156</v>
      </c>
      <c r="C620" s="3">
        <v>69</v>
      </c>
    </row>
    <row r="621" spans="1:3" x14ac:dyDescent="0.25">
      <c r="A621" t="str">
        <f>"2354459"</f>
        <v>2354459</v>
      </c>
      <c r="B621" t="s">
        <v>157</v>
      </c>
      <c r="C621" s="3">
        <v>138</v>
      </c>
    </row>
    <row r="622" spans="1:3" x14ac:dyDescent="0.25">
      <c r="A622" t="str">
        <f>"2354494"</f>
        <v>2354494</v>
      </c>
      <c r="B622" t="s">
        <v>995</v>
      </c>
      <c r="C622" s="3">
        <v>72</v>
      </c>
    </row>
    <row r="623" spans="1:3" x14ac:dyDescent="0.25">
      <c r="A623" t="str">
        <f>"2354495"</f>
        <v>2354495</v>
      </c>
      <c r="B623" t="s">
        <v>996</v>
      </c>
      <c r="C623" s="3">
        <v>145</v>
      </c>
    </row>
    <row r="624" spans="1:3" x14ac:dyDescent="0.25">
      <c r="A624" t="str">
        <f>"2354750"</f>
        <v>2354750</v>
      </c>
      <c r="B624" t="s">
        <v>737</v>
      </c>
      <c r="C624" s="3">
        <v>16</v>
      </c>
    </row>
    <row r="625" spans="1:3" x14ac:dyDescent="0.25">
      <c r="A625" t="str">
        <f>"2354751"</f>
        <v>2354751</v>
      </c>
      <c r="B625" t="s">
        <v>736</v>
      </c>
      <c r="C625" s="3">
        <v>26</v>
      </c>
    </row>
    <row r="626" spans="1:3" x14ac:dyDescent="0.25">
      <c r="A626" t="str">
        <f>"2354752"</f>
        <v>2354752</v>
      </c>
      <c r="B626" t="s">
        <v>738</v>
      </c>
      <c r="C626" s="3">
        <v>41</v>
      </c>
    </row>
    <row r="627" spans="1:3" x14ac:dyDescent="0.25">
      <c r="A627" t="str">
        <f>"2354766"</f>
        <v>2354766</v>
      </c>
      <c r="B627" t="s">
        <v>647</v>
      </c>
      <c r="C627" s="3">
        <v>21</v>
      </c>
    </row>
    <row r="628" spans="1:3" x14ac:dyDescent="0.25">
      <c r="A628" t="str">
        <f>"2354767"</f>
        <v>2354767</v>
      </c>
      <c r="B628" t="s">
        <v>648</v>
      </c>
      <c r="C628" s="3">
        <v>31</v>
      </c>
    </row>
    <row r="629" spans="1:3" x14ac:dyDescent="0.25">
      <c r="A629" t="str">
        <f>"2354768"</f>
        <v>2354768</v>
      </c>
      <c r="B629" t="s">
        <v>649</v>
      </c>
      <c r="C629" s="3">
        <v>52</v>
      </c>
    </row>
    <row r="630" spans="1:3" x14ac:dyDescent="0.25">
      <c r="A630" t="str">
        <f>"2354782"</f>
        <v>2354782</v>
      </c>
      <c r="B630" t="s">
        <v>1001</v>
      </c>
      <c r="C630" s="3">
        <v>36</v>
      </c>
    </row>
    <row r="631" spans="1:3" x14ac:dyDescent="0.25">
      <c r="A631" t="str">
        <f>"2354783"</f>
        <v>2354783</v>
      </c>
      <c r="B631" t="s">
        <v>1002</v>
      </c>
      <c r="C631" s="3">
        <v>47</v>
      </c>
    </row>
    <row r="632" spans="1:3" x14ac:dyDescent="0.25">
      <c r="A632" t="str">
        <f>"2354784"</f>
        <v>2354784</v>
      </c>
      <c r="B632" t="s">
        <v>1000</v>
      </c>
      <c r="C632" s="3">
        <v>67</v>
      </c>
    </row>
    <row r="633" spans="1:3" x14ac:dyDescent="0.25">
      <c r="A633" t="str">
        <f>"2354798"</f>
        <v>2354798</v>
      </c>
      <c r="B633" t="s">
        <v>926</v>
      </c>
      <c r="C633" s="3">
        <v>37</v>
      </c>
    </row>
    <row r="634" spans="1:3" x14ac:dyDescent="0.25">
      <c r="A634" t="str">
        <f>"2354799"</f>
        <v>2354799</v>
      </c>
      <c r="B634" t="s">
        <v>925</v>
      </c>
      <c r="C634" s="3">
        <v>48</v>
      </c>
    </row>
    <row r="635" spans="1:3" x14ac:dyDescent="0.25">
      <c r="A635" t="str">
        <f>"2354800"</f>
        <v>2354800</v>
      </c>
      <c r="B635" t="s">
        <v>771</v>
      </c>
      <c r="C635" s="3">
        <v>68</v>
      </c>
    </row>
    <row r="636" spans="1:3" x14ac:dyDescent="0.25">
      <c r="A636" t="str">
        <f>"2354801"</f>
        <v>2354801</v>
      </c>
      <c r="B636" t="s">
        <v>770</v>
      </c>
      <c r="C636" s="3">
        <v>105</v>
      </c>
    </row>
    <row r="637" spans="1:3" x14ac:dyDescent="0.25">
      <c r="A637" t="str">
        <f>"2354814"</f>
        <v>2354814</v>
      </c>
      <c r="B637" t="s">
        <v>855</v>
      </c>
      <c r="C637" s="3">
        <v>42</v>
      </c>
    </row>
    <row r="638" spans="1:3" x14ac:dyDescent="0.25">
      <c r="A638" t="str">
        <f>"2354815"</f>
        <v>2354815</v>
      </c>
      <c r="B638" t="s">
        <v>856</v>
      </c>
      <c r="C638" s="3">
        <v>68</v>
      </c>
    </row>
    <row r="639" spans="1:3" x14ac:dyDescent="0.25">
      <c r="A639" t="str">
        <f>"2354816"</f>
        <v>2354816</v>
      </c>
      <c r="B639" t="s">
        <v>853</v>
      </c>
      <c r="C639" s="3">
        <v>110</v>
      </c>
    </row>
    <row r="640" spans="1:3" x14ac:dyDescent="0.25">
      <c r="A640" t="str">
        <f>"2354817"</f>
        <v>2354817</v>
      </c>
      <c r="B640" t="s">
        <v>854</v>
      </c>
      <c r="C640" s="3">
        <v>160</v>
      </c>
    </row>
    <row r="641" spans="1:3" x14ac:dyDescent="0.25">
      <c r="A641" t="str">
        <f>"2354847"</f>
        <v>2354847</v>
      </c>
      <c r="B641" t="s">
        <v>1094</v>
      </c>
      <c r="C641" s="3">
        <v>227</v>
      </c>
    </row>
    <row r="642" spans="1:3" x14ac:dyDescent="0.25">
      <c r="A642" t="str">
        <f>"2354901"</f>
        <v>2354901</v>
      </c>
      <c r="B642" t="s">
        <v>668</v>
      </c>
      <c r="C642" s="3">
        <v>243</v>
      </c>
    </row>
    <row r="643" spans="1:3" x14ac:dyDescent="0.25">
      <c r="A643" t="str">
        <f>"2354920"</f>
        <v>2354920</v>
      </c>
      <c r="B643" t="s">
        <v>836</v>
      </c>
      <c r="C643" s="3">
        <v>75</v>
      </c>
    </row>
    <row r="644" spans="1:3" x14ac:dyDescent="0.25">
      <c r="A644" t="str">
        <f>"2354921"</f>
        <v>2354921</v>
      </c>
      <c r="B644" t="s">
        <v>837</v>
      </c>
      <c r="C644" s="3">
        <v>100</v>
      </c>
    </row>
    <row r="645" spans="1:3" x14ac:dyDescent="0.25">
      <c r="A645" t="str">
        <f>"2354927"</f>
        <v>2354927</v>
      </c>
      <c r="B645" t="s">
        <v>838</v>
      </c>
      <c r="C645" s="3">
        <v>59</v>
      </c>
    </row>
    <row r="646" spans="1:3" x14ac:dyDescent="0.25">
      <c r="A646" t="str">
        <f>"2354928"</f>
        <v>2354928</v>
      </c>
      <c r="B646" t="s">
        <v>839</v>
      </c>
      <c r="C646" s="3">
        <v>125</v>
      </c>
    </row>
    <row r="647" spans="1:3" x14ac:dyDescent="0.25">
      <c r="A647" t="str">
        <f>"2354929"</f>
        <v>2354929</v>
      </c>
      <c r="B647" t="s">
        <v>840</v>
      </c>
      <c r="C647" s="3">
        <v>135</v>
      </c>
    </row>
    <row r="648" spans="1:3" x14ac:dyDescent="0.25">
      <c r="A648" t="str">
        <f>"2354932"</f>
        <v>2354932</v>
      </c>
      <c r="B648" t="s">
        <v>760</v>
      </c>
      <c r="C648" s="3">
        <v>150</v>
      </c>
    </row>
    <row r="649" spans="1:3" x14ac:dyDescent="0.25">
      <c r="A649" t="str">
        <f>"2354996"</f>
        <v>2354996</v>
      </c>
      <c r="B649" t="s">
        <v>483</v>
      </c>
      <c r="C649" s="3">
        <v>144</v>
      </c>
    </row>
    <row r="650" spans="1:3" x14ac:dyDescent="0.25">
      <c r="A650" t="str">
        <f>"2354997"</f>
        <v>2354997</v>
      </c>
      <c r="B650" t="s">
        <v>78</v>
      </c>
      <c r="C650" s="3">
        <v>258</v>
      </c>
    </row>
    <row r="651" spans="1:3" x14ac:dyDescent="0.25">
      <c r="A651" t="str">
        <f>"2354998"</f>
        <v>2354998</v>
      </c>
      <c r="B651" t="s">
        <v>81</v>
      </c>
      <c r="C651" s="3">
        <v>409</v>
      </c>
    </row>
    <row r="652" spans="1:3" x14ac:dyDescent="0.25">
      <c r="A652" t="str">
        <f>"2354999"</f>
        <v>2354999</v>
      </c>
      <c r="B652" t="s">
        <v>80</v>
      </c>
      <c r="C652" s="3">
        <v>590</v>
      </c>
    </row>
    <row r="653" spans="1:3" x14ac:dyDescent="0.25">
      <c r="A653" t="str">
        <f>"2355000"</f>
        <v>2355000</v>
      </c>
      <c r="B653" t="s">
        <v>1079</v>
      </c>
      <c r="C653" s="3">
        <v>188</v>
      </c>
    </row>
    <row r="654" spans="1:3" x14ac:dyDescent="0.25">
      <c r="A654" t="str">
        <f>"2355024"</f>
        <v>2355024</v>
      </c>
      <c r="B654" t="s">
        <v>898</v>
      </c>
      <c r="C654" s="3">
        <v>227</v>
      </c>
    </row>
    <row r="655" spans="1:3" x14ac:dyDescent="0.25">
      <c r="A655" t="str">
        <f>"2355025"</f>
        <v>2355025</v>
      </c>
      <c r="B655" t="s">
        <v>722</v>
      </c>
      <c r="C655" s="3">
        <v>413</v>
      </c>
    </row>
    <row r="656" spans="1:3" x14ac:dyDescent="0.25">
      <c r="A656" t="str">
        <f>"2355026"</f>
        <v>2355026</v>
      </c>
      <c r="B656" t="s">
        <v>899</v>
      </c>
      <c r="C656" s="3">
        <v>579</v>
      </c>
    </row>
    <row r="657" spans="1:3" x14ac:dyDescent="0.25">
      <c r="A657" t="str">
        <f>"2355027"</f>
        <v>2355027</v>
      </c>
      <c r="B657" t="s">
        <v>900</v>
      </c>
      <c r="C657" s="3">
        <v>796</v>
      </c>
    </row>
    <row r="658" spans="1:3" x14ac:dyDescent="0.25">
      <c r="A658" t="str">
        <f>"2355028"</f>
        <v>2355028</v>
      </c>
      <c r="B658" t="s">
        <v>901</v>
      </c>
      <c r="C658" s="3">
        <v>295</v>
      </c>
    </row>
    <row r="659" spans="1:3" x14ac:dyDescent="0.25">
      <c r="A659" t="str">
        <f>"2355031"</f>
        <v>2355031</v>
      </c>
      <c r="B659" t="s">
        <v>808</v>
      </c>
      <c r="C659" s="3">
        <v>0.01</v>
      </c>
    </row>
    <row r="660" spans="1:3" x14ac:dyDescent="0.25">
      <c r="A660" t="str">
        <f>"2355052"</f>
        <v>2355052</v>
      </c>
      <c r="B660" t="s">
        <v>148</v>
      </c>
      <c r="C660" s="3">
        <v>569</v>
      </c>
    </row>
    <row r="661" spans="1:3" x14ac:dyDescent="0.25">
      <c r="A661" t="str">
        <f>"2355053"</f>
        <v>2355053</v>
      </c>
      <c r="B661" t="s">
        <v>147</v>
      </c>
      <c r="C661" s="3">
        <v>1035</v>
      </c>
    </row>
    <row r="662" spans="1:3" x14ac:dyDescent="0.25">
      <c r="A662" t="str">
        <f>"2355054"</f>
        <v>2355054</v>
      </c>
      <c r="B662" t="s">
        <v>143</v>
      </c>
      <c r="C662" s="3">
        <v>1512</v>
      </c>
    </row>
    <row r="663" spans="1:3" x14ac:dyDescent="0.25">
      <c r="A663" t="str">
        <f>"2355055"</f>
        <v>2355055</v>
      </c>
      <c r="B663" t="s">
        <v>142</v>
      </c>
      <c r="C663" s="3">
        <v>1937</v>
      </c>
    </row>
    <row r="664" spans="1:3" x14ac:dyDescent="0.25">
      <c r="A664" t="str">
        <f>"2355056"</f>
        <v>2355056</v>
      </c>
      <c r="B664" t="s">
        <v>146</v>
      </c>
      <c r="C664" s="3">
        <v>735</v>
      </c>
    </row>
    <row r="665" spans="1:3" x14ac:dyDescent="0.25">
      <c r="A665" t="str">
        <f>"2355080"</f>
        <v>2355080</v>
      </c>
      <c r="B665" t="s">
        <v>531</v>
      </c>
      <c r="C665" s="3">
        <v>569</v>
      </c>
    </row>
    <row r="666" spans="1:3" x14ac:dyDescent="0.25">
      <c r="A666" t="str">
        <f>"2355081"</f>
        <v>2355081</v>
      </c>
      <c r="B666" t="s">
        <v>532</v>
      </c>
      <c r="C666" s="3">
        <v>1035</v>
      </c>
    </row>
    <row r="667" spans="1:3" x14ac:dyDescent="0.25">
      <c r="A667" t="str">
        <f>"2355082"</f>
        <v>2355082</v>
      </c>
      <c r="B667" t="s">
        <v>529</v>
      </c>
      <c r="C667" s="3">
        <v>1512</v>
      </c>
    </row>
    <row r="668" spans="1:3" x14ac:dyDescent="0.25">
      <c r="A668" t="str">
        <f>"2355083"</f>
        <v>2355083</v>
      </c>
      <c r="B668" t="s">
        <v>530</v>
      </c>
      <c r="C668" s="3">
        <v>1937</v>
      </c>
    </row>
    <row r="669" spans="1:3" x14ac:dyDescent="0.25">
      <c r="A669" t="str">
        <f>"2355084"</f>
        <v>2355084</v>
      </c>
      <c r="B669" t="s">
        <v>528</v>
      </c>
      <c r="C669" s="3">
        <v>735</v>
      </c>
    </row>
    <row r="670" spans="1:3" x14ac:dyDescent="0.25">
      <c r="A670" t="str">
        <f>"2355087"</f>
        <v>2355087</v>
      </c>
      <c r="B670" t="s">
        <v>527</v>
      </c>
      <c r="C670" s="3">
        <v>0.01</v>
      </c>
    </row>
    <row r="671" spans="1:3" x14ac:dyDescent="0.25">
      <c r="A671" t="str">
        <f>"2355108"</f>
        <v>2355108</v>
      </c>
      <c r="B671" t="s">
        <v>1133</v>
      </c>
      <c r="C671" s="3">
        <v>558</v>
      </c>
    </row>
    <row r="672" spans="1:3" x14ac:dyDescent="0.25">
      <c r="A672" t="str">
        <f>"2355109"</f>
        <v>2355109</v>
      </c>
      <c r="B672" t="s">
        <v>1132</v>
      </c>
      <c r="C672" s="3">
        <v>1015</v>
      </c>
    </row>
    <row r="673" spans="1:3" x14ac:dyDescent="0.25">
      <c r="A673" t="str">
        <f>"2355110"</f>
        <v>2355110</v>
      </c>
      <c r="B673" t="s">
        <v>69</v>
      </c>
      <c r="C673" s="3">
        <v>1494</v>
      </c>
    </row>
    <row r="674" spans="1:3" x14ac:dyDescent="0.25">
      <c r="A674" t="str">
        <f>"2355111"</f>
        <v>2355111</v>
      </c>
      <c r="B674" t="s">
        <v>70</v>
      </c>
      <c r="C674" s="3">
        <v>1910</v>
      </c>
    </row>
    <row r="675" spans="1:3" x14ac:dyDescent="0.25">
      <c r="A675" t="str">
        <f>"2355112"</f>
        <v>2355112</v>
      </c>
      <c r="B675" t="s">
        <v>71</v>
      </c>
      <c r="C675" s="3">
        <v>720</v>
      </c>
    </row>
    <row r="676" spans="1:3" x14ac:dyDescent="0.25">
      <c r="A676" t="str">
        <f>"2355113"</f>
        <v>2355113</v>
      </c>
      <c r="B676" t="s">
        <v>1409</v>
      </c>
      <c r="C676" s="3">
        <v>967.05</v>
      </c>
    </row>
    <row r="677" spans="1:3" x14ac:dyDescent="0.25">
      <c r="A677" t="str">
        <f>"2355114"</f>
        <v>2355114</v>
      </c>
      <c r="B677" t="s">
        <v>1410</v>
      </c>
      <c r="C677" s="3">
        <v>793</v>
      </c>
    </row>
    <row r="678" spans="1:3" x14ac:dyDescent="0.25">
      <c r="A678" t="str">
        <f>"2355136"</f>
        <v>2355136</v>
      </c>
      <c r="B678" t="s">
        <v>243</v>
      </c>
      <c r="C678" s="3">
        <v>558</v>
      </c>
    </row>
    <row r="679" spans="1:3" x14ac:dyDescent="0.25">
      <c r="A679" t="str">
        <f>"2355137"</f>
        <v>2355137</v>
      </c>
      <c r="B679" t="s">
        <v>244</v>
      </c>
      <c r="C679" s="3">
        <v>1015</v>
      </c>
    </row>
    <row r="680" spans="1:3" x14ac:dyDescent="0.25">
      <c r="A680" t="str">
        <f>"2355138"</f>
        <v>2355138</v>
      </c>
      <c r="B680" t="s">
        <v>241</v>
      </c>
      <c r="C680" s="3">
        <v>1494</v>
      </c>
    </row>
    <row r="681" spans="1:3" x14ac:dyDescent="0.25">
      <c r="A681" t="str">
        <f>"2355139"</f>
        <v>2355139</v>
      </c>
      <c r="B681" t="s">
        <v>242</v>
      </c>
      <c r="C681" s="3">
        <v>1910</v>
      </c>
    </row>
    <row r="682" spans="1:3" x14ac:dyDescent="0.25">
      <c r="A682" t="str">
        <f>"2355140"</f>
        <v>2355140</v>
      </c>
      <c r="B682" t="s">
        <v>332</v>
      </c>
      <c r="C682" s="3">
        <v>720</v>
      </c>
    </row>
    <row r="683" spans="1:3" x14ac:dyDescent="0.25">
      <c r="A683" t="str">
        <f>"2355141"</f>
        <v>2355141</v>
      </c>
      <c r="B683" t="s">
        <v>1411</v>
      </c>
      <c r="C683" s="3">
        <v>967.05</v>
      </c>
    </row>
    <row r="684" spans="1:3" x14ac:dyDescent="0.25">
      <c r="A684" t="str">
        <f>"2355142"</f>
        <v>2355142</v>
      </c>
      <c r="B684" t="s">
        <v>1412</v>
      </c>
      <c r="C684" s="3">
        <v>793</v>
      </c>
    </row>
    <row r="685" spans="1:3" x14ac:dyDescent="0.25">
      <c r="A685" t="str">
        <f>"2355164"</f>
        <v>2355164</v>
      </c>
      <c r="B685" t="s">
        <v>467</v>
      </c>
      <c r="C685" s="3">
        <v>558</v>
      </c>
    </row>
    <row r="686" spans="1:3" x14ac:dyDescent="0.25">
      <c r="A686" t="str">
        <f>"2355165"</f>
        <v>2355165</v>
      </c>
      <c r="B686" t="s">
        <v>466</v>
      </c>
      <c r="C686" s="3">
        <v>1015</v>
      </c>
    </row>
    <row r="687" spans="1:3" x14ac:dyDescent="0.25">
      <c r="A687" t="str">
        <f>"2355166"</f>
        <v>2355166</v>
      </c>
      <c r="B687" t="s">
        <v>469</v>
      </c>
      <c r="C687" s="3">
        <v>1494</v>
      </c>
    </row>
    <row r="688" spans="1:3" x14ac:dyDescent="0.25">
      <c r="A688" t="str">
        <f>"2355167"</f>
        <v>2355167</v>
      </c>
      <c r="B688" t="s">
        <v>468</v>
      </c>
      <c r="C688" s="3">
        <v>1910</v>
      </c>
    </row>
    <row r="689" spans="1:3" x14ac:dyDescent="0.25">
      <c r="A689" t="str">
        <f>"2355168"</f>
        <v>2355168</v>
      </c>
      <c r="B689" t="s">
        <v>470</v>
      </c>
      <c r="C689" s="3">
        <v>720</v>
      </c>
    </row>
    <row r="690" spans="1:3" x14ac:dyDescent="0.25">
      <c r="A690" t="str">
        <f>"2355169"</f>
        <v>2355169</v>
      </c>
      <c r="B690" t="s">
        <v>1413</v>
      </c>
      <c r="C690" s="3">
        <v>967.05</v>
      </c>
    </row>
    <row r="691" spans="1:3" x14ac:dyDescent="0.25">
      <c r="A691" t="str">
        <f>"2355170"</f>
        <v>2355170</v>
      </c>
      <c r="B691" t="s">
        <v>1414</v>
      </c>
      <c r="C691" s="3">
        <v>793</v>
      </c>
    </row>
    <row r="692" spans="1:3" x14ac:dyDescent="0.25">
      <c r="A692" t="str">
        <f>"2355192"</f>
        <v>2355192</v>
      </c>
      <c r="B692" t="s">
        <v>728</v>
      </c>
      <c r="C692" s="3">
        <v>588</v>
      </c>
    </row>
    <row r="693" spans="1:3" x14ac:dyDescent="0.25">
      <c r="A693" t="str">
        <f>"2355193"</f>
        <v>2355193</v>
      </c>
      <c r="B693" t="s">
        <v>729</v>
      </c>
      <c r="C693" s="3">
        <v>1015</v>
      </c>
    </row>
    <row r="694" spans="1:3" x14ac:dyDescent="0.25">
      <c r="A694" t="str">
        <f>"2355194"</f>
        <v>2355194</v>
      </c>
      <c r="B694" t="s">
        <v>725</v>
      </c>
      <c r="C694" s="3">
        <v>1494</v>
      </c>
    </row>
    <row r="695" spans="1:3" x14ac:dyDescent="0.25">
      <c r="A695" t="str">
        <f>"2355195"</f>
        <v>2355195</v>
      </c>
      <c r="B695" t="s">
        <v>726</v>
      </c>
      <c r="C695" s="3">
        <v>1910</v>
      </c>
    </row>
    <row r="696" spans="1:3" x14ac:dyDescent="0.25">
      <c r="A696" t="str">
        <f>"2355196"</f>
        <v>2355196</v>
      </c>
      <c r="B696" t="s">
        <v>727</v>
      </c>
      <c r="C696" s="3">
        <v>720</v>
      </c>
    </row>
    <row r="697" spans="1:3" x14ac:dyDescent="0.25">
      <c r="A697" t="str">
        <f>"2355197"</f>
        <v>2355197</v>
      </c>
      <c r="B697" t="s">
        <v>1415</v>
      </c>
      <c r="C697" s="3">
        <v>967.05</v>
      </c>
    </row>
    <row r="698" spans="1:3" x14ac:dyDescent="0.25">
      <c r="A698" t="str">
        <f>"2355198"</f>
        <v>2355198</v>
      </c>
      <c r="B698" t="s">
        <v>1416</v>
      </c>
      <c r="C698" s="3">
        <v>793</v>
      </c>
    </row>
    <row r="699" spans="1:3" x14ac:dyDescent="0.25">
      <c r="A699" t="str">
        <f>"2355220"</f>
        <v>2355220</v>
      </c>
      <c r="B699" t="s">
        <v>1035</v>
      </c>
      <c r="C699" s="3">
        <v>558</v>
      </c>
    </row>
    <row r="700" spans="1:3" x14ac:dyDescent="0.25">
      <c r="A700" t="str">
        <f>"2355221"</f>
        <v>2355221</v>
      </c>
      <c r="B700" t="s">
        <v>1036</v>
      </c>
      <c r="C700" s="3">
        <v>1015</v>
      </c>
    </row>
    <row r="701" spans="1:3" x14ac:dyDescent="0.25">
      <c r="A701" t="str">
        <f>"2355222"</f>
        <v>2355222</v>
      </c>
      <c r="B701" t="s">
        <v>1033</v>
      </c>
      <c r="C701" s="3">
        <v>1494</v>
      </c>
    </row>
    <row r="702" spans="1:3" x14ac:dyDescent="0.25">
      <c r="A702" t="str">
        <f>"2355223"</f>
        <v>2355223</v>
      </c>
      <c r="B702" t="s">
        <v>1034</v>
      </c>
      <c r="C702" s="3">
        <v>1910</v>
      </c>
    </row>
    <row r="703" spans="1:3" x14ac:dyDescent="0.25">
      <c r="A703" t="str">
        <f>"2355224"</f>
        <v>2355224</v>
      </c>
      <c r="B703" t="s">
        <v>1032</v>
      </c>
      <c r="C703" s="3">
        <v>720</v>
      </c>
    </row>
    <row r="704" spans="1:3" x14ac:dyDescent="0.25">
      <c r="A704" t="str">
        <f>"2355225"</f>
        <v>2355225</v>
      </c>
      <c r="B704" t="s">
        <v>1417</v>
      </c>
      <c r="C704" s="3">
        <v>967.05</v>
      </c>
    </row>
    <row r="705" spans="1:3" x14ac:dyDescent="0.25">
      <c r="A705" t="str">
        <f>"2355226"</f>
        <v>2355226</v>
      </c>
      <c r="B705" t="s">
        <v>1418</v>
      </c>
      <c r="C705" s="3">
        <v>793</v>
      </c>
    </row>
    <row r="706" spans="1:3" x14ac:dyDescent="0.25">
      <c r="A706" t="str">
        <f>"2355247"</f>
        <v>2355247</v>
      </c>
      <c r="B706" t="s">
        <v>280</v>
      </c>
      <c r="C706" s="3">
        <v>260</v>
      </c>
    </row>
    <row r="707" spans="1:3" x14ac:dyDescent="0.25">
      <c r="A707" t="str">
        <f>"2355248"</f>
        <v>2355248</v>
      </c>
      <c r="B707" t="s">
        <v>1146</v>
      </c>
      <c r="C707" s="3">
        <v>299</v>
      </c>
    </row>
    <row r="708" spans="1:3" x14ac:dyDescent="0.25">
      <c r="A708" t="str">
        <f>"2355249"</f>
        <v>2355249</v>
      </c>
      <c r="B708" t="s">
        <v>1140</v>
      </c>
      <c r="C708" s="3">
        <v>399</v>
      </c>
    </row>
    <row r="709" spans="1:3" x14ac:dyDescent="0.25">
      <c r="A709" t="str">
        <f>"2355488"</f>
        <v>2355488</v>
      </c>
      <c r="B709" t="s">
        <v>34</v>
      </c>
      <c r="C709" s="3">
        <v>120</v>
      </c>
    </row>
    <row r="710" spans="1:3" x14ac:dyDescent="0.25">
      <c r="A710" t="str">
        <f>"2355489"</f>
        <v>2355489</v>
      </c>
      <c r="B710" t="s">
        <v>35</v>
      </c>
      <c r="C710" s="3">
        <v>240</v>
      </c>
    </row>
    <row r="711" spans="1:3" x14ac:dyDescent="0.25">
      <c r="A711" t="str">
        <f>"2355490"</f>
        <v>2355490</v>
      </c>
      <c r="B711" t="s">
        <v>1106</v>
      </c>
      <c r="C711" s="3">
        <v>398</v>
      </c>
    </row>
    <row r="712" spans="1:3" x14ac:dyDescent="0.25">
      <c r="A712" t="str">
        <f>"2355491"</f>
        <v>2355491</v>
      </c>
      <c r="B712" t="s">
        <v>1105</v>
      </c>
      <c r="C712" s="3">
        <v>590</v>
      </c>
    </row>
    <row r="713" spans="1:3" x14ac:dyDescent="0.25">
      <c r="A713" t="str">
        <f>"2355492"</f>
        <v>2355492</v>
      </c>
      <c r="B713" t="s">
        <v>1107</v>
      </c>
      <c r="C713" s="3">
        <v>160</v>
      </c>
    </row>
    <row r="714" spans="1:3" x14ac:dyDescent="0.25">
      <c r="A714" t="str">
        <f>"2355493"</f>
        <v>2355493</v>
      </c>
      <c r="B714" t="s">
        <v>1419</v>
      </c>
      <c r="C714" s="3">
        <v>190.36</v>
      </c>
    </row>
    <row r="715" spans="1:3" x14ac:dyDescent="0.25">
      <c r="A715" t="str">
        <f>"2355494"</f>
        <v>2355494</v>
      </c>
      <c r="B715" t="s">
        <v>1420</v>
      </c>
      <c r="C715" s="3">
        <v>581.97</v>
      </c>
    </row>
    <row r="716" spans="1:3" x14ac:dyDescent="0.25">
      <c r="A716" t="str">
        <f>"2355526"</f>
        <v>2355526</v>
      </c>
      <c r="B716" t="s">
        <v>1014</v>
      </c>
      <c r="C716" s="3">
        <v>150</v>
      </c>
    </row>
    <row r="717" spans="1:3" x14ac:dyDescent="0.25">
      <c r="A717" t="str">
        <f>"2355527"</f>
        <v>2355527</v>
      </c>
      <c r="B717" t="s">
        <v>1013</v>
      </c>
      <c r="C717" s="3">
        <v>289</v>
      </c>
    </row>
    <row r="718" spans="1:3" x14ac:dyDescent="0.25">
      <c r="A718" t="str">
        <f>"2355528"</f>
        <v>2355528</v>
      </c>
      <c r="B718" t="s">
        <v>943</v>
      </c>
      <c r="C718" s="3">
        <v>485</v>
      </c>
    </row>
    <row r="719" spans="1:3" x14ac:dyDescent="0.25">
      <c r="A719" t="str">
        <f>"2355529"</f>
        <v>2355529</v>
      </c>
      <c r="B719" t="s">
        <v>1012</v>
      </c>
      <c r="C719" s="3">
        <v>699</v>
      </c>
    </row>
    <row r="720" spans="1:3" x14ac:dyDescent="0.25">
      <c r="A720" t="str">
        <f>"2355530"</f>
        <v>2355530</v>
      </c>
      <c r="B720" t="s">
        <v>365</v>
      </c>
      <c r="C720" s="3">
        <v>225</v>
      </c>
    </row>
    <row r="721" spans="1:3" x14ac:dyDescent="0.25">
      <c r="A721" t="str">
        <f>"2355531"</f>
        <v>2355531</v>
      </c>
      <c r="B721" t="s">
        <v>1421</v>
      </c>
      <c r="C721" s="3">
        <v>227.35</v>
      </c>
    </row>
    <row r="722" spans="1:3" x14ac:dyDescent="0.25">
      <c r="A722" t="str">
        <f>"2355532"</f>
        <v>2355532</v>
      </c>
      <c r="B722" t="s">
        <v>1422</v>
      </c>
      <c r="C722" s="3">
        <v>581.97</v>
      </c>
    </row>
    <row r="723" spans="1:3" x14ac:dyDescent="0.25">
      <c r="A723" t="str">
        <f>"2355564"</f>
        <v>2355564</v>
      </c>
      <c r="B723" t="s">
        <v>620</v>
      </c>
      <c r="C723" s="3">
        <v>335</v>
      </c>
    </row>
    <row r="724" spans="1:3" x14ac:dyDescent="0.25">
      <c r="A724" t="str">
        <f>"2355565"</f>
        <v>2355565</v>
      </c>
      <c r="B724" t="s">
        <v>619</v>
      </c>
      <c r="C724" s="3">
        <v>608</v>
      </c>
    </row>
    <row r="725" spans="1:3" x14ac:dyDescent="0.25">
      <c r="A725" t="str">
        <f>"2355566"</f>
        <v>2355566</v>
      </c>
      <c r="B725" t="s">
        <v>622</v>
      </c>
      <c r="C725" s="3">
        <v>894</v>
      </c>
    </row>
    <row r="726" spans="1:3" x14ac:dyDescent="0.25">
      <c r="A726" t="str">
        <f>"2355567"</f>
        <v>2355567</v>
      </c>
      <c r="B726" t="s">
        <v>621</v>
      </c>
      <c r="C726" s="3">
        <v>1137</v>
      </c>
    </row>
    <row r="727" spans="1:3" x14ac:dyDescent="0.25">
      <c r="A727" t="str">
        <f>"2355568"</f>
        <v>2355568</v>
      </c>
      <c r="B727" t="s">
        <v>857</v>
      </c>
      <c r="C727" s="3">
        <v>436</v>
      </c>
    </row>
    <row r="728" spans="1:3" x14ac:dyDescent="0.25">
      <c r="A728" t="str">
        <f>"2355569"</f>
        <v>2355569</v>
      </c>
      <c r="B728" t="s">
        <v>1423</v>
      </c>
      <c r="C728" s="3">
        <v>586.32000000000005</v>
      </c>
    </row>
    <row r="729" spans="1:3" x14ac:dyDescent="0.25">
      <c r="A729" t="str">
        <f>"2355570"</f>
        <v>2355570</v>
      </c>
      <c r="B729" t="s">
        <v>1424</v>
      </c>
      <c r="C729" s="3">
        <v>586.32000000000005</v>
      </c>
    </row>
    <row r="730" spans="1:3" x14ac:dyDescent="0.25">
      <c r="A730" t="str">
        <f>"2355602"</f>
        <v>2355602</v>
      </c>
      <c r="B730" t="s">
        <v>218</v>
      </c>
      <c r="C730" s="3">
        <v>335</v>
      </c>
    </row>
    <row r="731" spans="1:3" x14ac:dyDescent="0.25">
      <c r="A731" t="str">
        <f>"2355603"</f>
        <v>2355603</v>
      </c>
      <c r="B731" t="s">
        <v>219</v>
      </c>
      <c r="C731" s="3">
        <v>608</v>
      </c>
    </row>
    <row r="732" spans="1:3" x14ac:dyDescent="0.25">
      <c r="A732" t="str">
        <f>"2355604"</f>
        <v>2355604</v>
      </c>
      <c r="B732" t="s">
        <v>220</v>
      </c>
      <c r="C732" s="3">
        <v>879</v>
      </c>
    </row>
    <row r="733" spans="1:3" x14ac:dyDescent="0.25">
      <c r="A733" t="str">
        <f>"2355605"</f>
        <v>2355605</v>
      </c>
      <c r="B733" t="s">
        <v>221</v>
      </c>
      <c r="C733" s="3">
        <v>1200</v>
      </c>
    </row>
    <row r="734" spans="1:3" x14ac:dyDescent="0.25">
      <c r="A734" t="str">
        <f>"2355606"</f>
        <v>2355606</v>
      </c>
      <c r="B734" t="s">
        <v>222</v>
      </c>
      <c r="C734" s="3">
        <v>436</v>
      </c>
    </row>
    <row r="735" spans="1:3" x14ac:dyDescent="0.25">
      <c r="A735" t="str">
        <f>"2355607"</f>
        <v>2355607</v>
      </c>
      <c r="B735" t="s">
        <v>1425</v>
      </c>
      <c r="C735" s="3">
        <v>586.32000000000005</v>
      </c>
    </row>
    <row r="736" spans="1:3" x14ac:dyDescent="0.25">
      <c r="A736" t="str">
        <f>"2355608"</f>
        <v>2355608</v>
      </c>
      <c r="B736" t="s">
        <v>1426</v>
      </c>
      <c r="C736" s="3">
        <v>618.96</v>
      </c>
    </row>
    <row r="737" spans="1:3" x14ac:dyDescent="0.25">
      <c r="A737" t="str">
        <f>"2355640"</f>
        <v>2355640</v>
      </c>
      <c r="B737" t="s">
        <v>1053</v>
      </c>
      <c r="C737" s="3">
        <v>30</v>
      </c>
    </row>
    <row r="738" spans="1:3" x14ac:dyDescent="0.25">
      <c r="A738" t="str">
        <f>"2355641"</f>
        <v>2355641</v>
      </c>
      <c r="B738" t="s">
        <v>1054</v>
      </c>
      <c r="C738" s="3">
        <v>60</v>
      </c>
    </row>
    <row r="739" spans="1:3" x14ac:dyDescent="0.25">
      <c r="A739" t="str">
        <f>"2355642"</f>
        <v>2355642</v>
      </c>
      <c r="B739" t="s">
        <v>1055</v>
      </c>
      <c r="C739" s="3">
        <v>100</v>
      </c>
    </row>
    <row r="740" spans="1:3" x14ac:dyDescent="0.25">
      <c r="A740" t="str">
        <f>"2355643"</f>
        <v>2355643</v>
      </c>
      <c r="B740" t="s">
        <v>1056</v>
      </c>
      <c r="C740" s="3">
        <v>140</v>
      </c>
    </row>
    <row r="741" spans="1:3" x14ac:dyDescent="0.25">
      <c r="A741" t="str">
        <f>"2355644"</f>
        <v>2355644</v>
      </c>
      <c r="B741" t="s">
        <v>1049</v>
      </c>
      <c r="C741" s="3">
        <v>40</v>
      </c>
    </row>
    <row r="742" spans="1:3" x14ac:dyDescent="0.25">
      <c r="A742" t="str">
        <f>"2355645"</f>
        <v>2355645</v>
      </c>
      <c r="B742" t="s">
        <v>1427</v>
      </c>
      <c r="C742" s="3">
        <v>53.3</v>
      </c>
    </row>
    <row r="743" spans="1:3" x14ac:dyDescent="0.25">
      <c r="A743" t="str">
        <f>"2355646"</f>
        <v>2355646</v>
      </c>
      <c r="B743" t="s">
        <v>1428</v>
      </c>
      <c r="C743" s="3">
        <v>397.05</v>
      </c>
    </row>
    <row r="744" spans="1:3" x14ac:dyDescent="0.25">
      <c r="A744" t="str">
        <f>"2355647"</f>
        <v>2355647</v>
      </c>
      <c r="B744" t="s">
        <v>1052</v>
      </c>
      <c r="C744" s="3">
        <v>20</v>
      </c>
    </row>
    <row r="745" spans="1:3" x14ac:dyDescent="0.25">
      <c r="A745" t="str">
        <f>"2355648"</f>
        <v>2355648</v>
      </c>
      <c r="B745" t="s">
        <v>1061</v>
      </c>
      <c r="C745" s="3">
        <v>50</v>
      </c>
    </row>
    <row r="746" spans="1:3" x14ac:dyDescent="0.25">
      <c r="A746" t="str">
        <f>"2355649"</f>
        <v>2355649</v>
      </c>
      <c r="B746" t="s">
        <v>1062</v>
      </c>
      <c r="C746" s="3">
        <v>100</v>
      </c>
    </row>
    <row r="747" spans="1:3" x14ac:dyDescent="0.25">
      <c r="A747" t="str">
        <f>"2355650"</f>
        <v>2355650</v>
      </c>
      <c r="B747" t="s">
        <v>970</v>
      </c>
      <c r="C747" s="3">
        <v>160</v>
      </c>
    </row>
    <row r="748" spans="1:3" x14ac:dyDescent="0.25">
      <c r="A748" t="str">
        <f>"2355651"</f>
        <v>2355651</v>
      </c>
      <c r="B748" t="s">
        <v>969</v>
      </c>
      <c r="C748" s="3">
        <v>243</v>
      </c>
    </row>
    <row r="749" spans="1:3" x14ac:dyDescent="0.25">
      <c r="A749" t="str">
        <f>"2355652"</f>
        <v>2355652</v>
      </c>
      <c r="B749" t="s">
        <v>968</v>
      </c>
      <c r="C749" s="3">
        <v>58</v>
      </c>
    </row>
    <row r="750" spans="1:3" x14ac:dyDescent="0.25">
      <c r="A750" t="str">
        <f>"2355653"</f>
        <v>2355653</v>
      </c>
      <c r="B750" t="s">
        <v>1429</v>
      </c>
      <c r="C750" s="3">
        <v>85.94</v>
      </c>
    </row>
    <row r="751" spans="1:3" x14ac:dyDescent="0.25">
      <c r="A751" t="str">
        <f>"2355654"</f>
        <v>2355654</v>
      </c>
      <c r="B751" t="s">
        <v>1430</v>
      </c>
      <c r="C751" s="3">
        <v>510.18</v>
      </c>
    </row>
    <row r="752" spans="1:3" x14ac:dyDescent="0.25">
      <c r="A752" t="str">
        <f>"2355686"</f>
        <v>2355686</v>
      </c>
      <c r="B752" t="s">
        <v>878</v>
      </c>
      <c r="C752" s="3">
        <v>40</v>
      </c>
    </row>
    <row r="753" spans="1:3" x14ac:dyDescent="0.25">
      <c r="A753" t="str">
        <f>"2355687"</f>
        <v>2355687</v>
      </c>
      <c r="B753" t="s">
        <v>879</v>
      </c>
      <c r="C753" s="3">
        <v>70</v>
      </c>
    </row>
    <row r="754" spans="1:3" x14ac:dyDescent="0.25">
      <c r="A754" t="str">
        <f>"2355688"</f>
        <v>2355688</v>
      </c>
      <c r="B754" t="s">
        <v>880</v>
      </c>
      <c r="C754" s="3">
        <v>110</v>
      </c>
    </row>
    <row r="755" spans="1:3" x14ac:dyDescent="0.25">
      <c r="A755" t="str">
        <f>"2355689"</f>
        <v>2355689</v>
      </c>
      <c r="B755" t="s">
        <v>881</v>
      </c>
      <c r="C755" s="3">
        <v>150</v>
      </c>
    </row>
    <row r="756" spans="1:3" x14ac:dyDescent="0.25">
      <c r="A756" t="str">
        <f>"2355690"</f>
        <v>2355690</v>
      </c>
      <c r="B756" t="s">
        <v>796</v>
      </c>
      <c r="C756" s="3">
        <v>50</v>
      </c>
    </row>
    <row r="757" spans="1:3" x14ac:dyDescent="0.25">
      <c r="A757" t="str">
        <f>"2355691"</f>
        <v>2355691</v>
      </c>
      <c r="B757" t="s">
        <v>1431</v>
      </c>
      <c r="C757" s="3">
        <v>53.3</v>
      </c>
    </row>
    <row r="758" spans="1:3" x14ac:dyDescent="0.25">
      <c r="A758" t="str">
        <f>"2355692"</f>
        <v>2355692</v>
      </c>
      <c r="B758" t="s">
        <v>1432</v>
      </c>
      <c r="C758" s="3">
        <v>397.05</v>
      </c>
    </row>
    <row r="759" spans="1:3" x14ac:dyDescent="0.25">
      <c r="A759" t="str">
        <f>"2355693"</f>
        <v>2355693</v>
      </c>
      <c r="B759" t="s">
        <v>795</v>
      </c>
      <c r="C759" s="3">
        <v>20</v>
      </c>
    </row>
    <row r="760" spans="1:3" x14ac:dyDescent="0.25">
      <c r="A760" t="str">
        <f>"2355694"</f>
        <v>2355694</v>
      </c>
      <c r="B760" t="s">
        <v>800</v>
      </c>
      <c r="C760" s="3">
        <v>60</v>
      </c>
    </row>
    <row r="761" spans="1:3" x14ac:dyDescent="0.25">
      <c r="A761" t="str">
        <f>"2355695"</f>
        <v>2355695</v>
      </c>
      <c r="B761" t="s">
        <v>799</v>
      </c>
      <c r="C761" s="3">
        <v>110</v>
      </c>
    </row>
    <row r="762" spans="1:3" x14ac:dyDescent="0.25">
      <c r="A762" t="str">
        <f>"2355696"</f>
        <v>2355696</v>
      </c>
      <c r="B762" t="s">
        <v>798</v>
      </c>
      <c r="C762" s="3">
        <v>170</v>
      </c>
    </row>
    <row r="763" spans="1:3" x14ac:dyDescent="0.25">
      <c r="A763" t="str">
        <f>"2355697"</f>
        <v>2355697</v>
      </c>
      <c r="B763" t="s">
        <v>797</v>
      </c>
      <c r="C763" s="3">
        <v>253</v>
      </c>
    </row>
    <row r="764" spans="1:3" x14ac:dyDescent="0.25">
      <c r="A764" t="str">
        <f>"2355698"</f>
        <v>2355698</v>
      </c>
      <c r="B764" t="s">
        <v>801</v>
      </c>
      <c r="C764" s="3">
        <v>70</v>
      </c>
    </row>
    <row r="765" spans="1:3" x14ac:dyDescent="0.25">
      <c r="A765" t="str">
        <f>"2355699"</f>
        <v>2355699</v>
      </c>
      <c r="B765" t="s">
        <v>1433</v>
      </c>
      <c r="C765" s="3">
        <v>85.94</v>
      </c>
    </row>
    <row r="766" spans="1:3" x14ac:dyDescent="0.25">
      <c r="A766" t="str">
        <f>"2355700"</f>
        <v>2355700</v>
      </c>
      <c r="B766" t="s">
        <v>1434</v>
      </c>
      <c r="C766" s="3">
        <v>510.18</v>
      </c>
    </row>
    <row r="767" spans="1:3" x14ac:dyDescent="0.25">
      <c r="A767" t="str">
        <f>"2355732"</f>
        <v>2355732</v>
      </c>
      <c r="B767" t="s">
        <v>236</v>
      </c>
      <c r="C767" s="3">
        <v>90</v>
      </c>
    </row>
    <row r="768" spans="1:3" x14ac:dyDescent="0.25">
      <c r="A768" t="str">
        <f>"2355733"</f>
        <v>2355733</v>
      </c>
      <c r="B768" t="s">
        <v>237</v>
      </c>
      <c r="C768" s="3">
        <v>161</v>
      </c>
    </row>
    <row r="769" spans="1:3" x14ac:dyDescent="0.25">
      <c r="A769" t="str">
        <f>"2355734"</f>
        <v>2355734</v>
      </c>
      <c r="B769" t="s">
        <v>231</v>
      </c>
      <c r="C769" s="3">
        <v>232</v>
      </c>
    </row>
    <row r="770" spans="1:3" x14ac:dyDescent="0.25">
      <c r="A770" t="str">
        <f>"2355735"</f>
        <v>2355735</v>
      </c>
      <c r="B770" t="s">
        <v>232</v>
      </c>
      <c r="C770" s="3">
        <v>303</v>
      </c>
    </row>
    <row r="771" spans="1:3" x14ac:dyDescent="0.25">
      <c r="A771" t="str">
        <f>"2355736"</f>
        <v>2355736</v>
      </c>
      <c r="B771" t="s">
        <v>233</v>
      </c>
      <c r="C771" s="3">
        <v>120</v>
      </c>
    </row>
    <row r="772" spans="1:3" x14ac:dyDescent="0.25">
      <c r="A772" t="str">
        <f>"2355737"</f>
        <v>2355737</v>
      </c>
      <c r="B772" t="s">
        <v>1435</v>
      </c>
      <c r="C772" s="3">
        <v>162.08000000000001</v>
      </c>
    </row>
    <row r="773" spans="1:3" x14ac:dyDescent="0.25">
      <c r="A773" t="str">
        <f>"2355738"</f>
        <v>2355738</v>
      </c>
      <c r="B773" t="s">
        <v>1436</v>
      </c>
      <c r="C773" s="3">
        <v>401.4</v>
      </c>
    </row>
    <row r="774" spans="1:3" x14ac:dyDescent="0.25">
      <c r="A774" t="str">
        <f>"2355739"</f>
        <v>2355739</v>
      </c>
      <c r="B774" t="s">
        <v>238</v>
      </c>
      <c r="C774" s="3">
        <v>59</v>
      </c>
    </row>
    <row r="775" spans="1:3" x14ac:dyDescent="0.25">
      <c r="A775" t="str">
        <f>"2355740"</f>
        <v>2355740</v>
      </c>
      <c r="B775" t="s">
        <v>630</v>
      </c>
      <c r="C775" s="3">
        <v>131</v>
      </c>
    </row>
    <row r="776" spans="1:3" x14ac:dyDescent="0.25">
      <c r="A776" t="str">
        <f>"2355741"</f>
        <v>2355741</v>
      </c>
      <c r="B776" t="s">
        <v>629</v>
      </c>
      <c r="C776" s="3">
        <v>232</v>
      </c>
    </row>
    <row r="777" spans="1:3" x14ac:dyDescent="0.25">
      <c r="A777" t="str">
        <f>"2355742"</f>
        <v>2355742</v>
      </c>
      <c r="B777" t="s">
        <v>632</v>
      </c>
      <c r="C777" s="3">
        <v>334</v>
      </c>
    </row>
    <row r="778" spans="1:3" x14ac:dyDescent="0.25">
      <c r="A778" t="str">
        <f>"2355743"</f>
        <v>2355743</v>
      </c>
      <c r="B778" t="s">
        <v>631</v>
      </c>
      <c r="C778" s="3">
        <v>436</v>
      </c>
    </row>
    <row r="779" spans="1:3" x14ac:dyDescent="0.25">
      <c r="A779" t="str">
        <f>"2355744"</f>
        <v>2355744</v>
      </c>
      <c r="B779" t="s">
        <v>628</v>
      </c>
      <c r="C779" s="3">
        <v>172</v>
      </c>
    </row>
    <row r="780" spans="1:3" x14ac:dyDescent="0.25">
      <c r="A780" t="str">
        <f>"2355745"</f>
        <v>2355745</v>
      </c>
      <c r="B780" t="s">
        <v>1437</v>
      </c>
      <c r="C780" s="3">
        <v>227.93</v>
      </c>
    </row>
    <row r="781" spans="1:3" x14ac:dyDescent="0.25">
      <c r="A781" t="str">
        <f>"2355746"</f>
        <v>2355746</v>
      </c>
      <c r="B781" t="s">
        <v>1438</v>
      </c>
      <c r="C781" s="3">
        <v>510.18</v>
      </c>
    </row>
    <row r="782" spans="1:3" x14ac:dyDescent="0.25">
      <c r="A782" t="str">
        <f>"2355778"</f>
        <v>2355778</v>
      </c>
      <c r="B782" t="s">
        <v>533</v>
      </c>
      <c r="C782" s="3">
        <v>90</v>
      </c>
    </row>
    <row r="783" spans="1:3" x14ac:dyDescent="0.25">
      <c r="A783" t="str">
        <f>"2355779"</f>
        <v>2355779</v>
      </c>
      <c r="B783" t="s">
        <v>534</v>
      </c>
      <c r="C783" s="3">
        <v>161</v>
      </c>
    </row>
    <row r="784" spans="1:3" x14ac:dyDescent="0.25">
      <c r="A784" t="str">
        <f>"2355780"</f>
        <v>2355780</v>
      </c>
      <c r="B784" t="s">
        <v>962</v>
      </c>
      <c r="C784" s="3">
        <v>232</v>
      </c>
    </row>
    <row r="785" spans="1:3" x14ac:dyDescent="0.25">
      <c r="A785" t="str">
        <f>"2355781"</f>
        <v>2355781</v>
      </c>
      <c r="B785" t="s">
        <v>961</v>
      </c>
      <c r="C785" s="3">
        <v>304</v>
      </c>
    </row>
    <row r="786" spans="1:3" x14ac:dyDescent="0.25">
      <c r="A786" t="str">
        <f>"2355782"</f>
        <v>2355782</v>
      </c>
      <c r="B786" t="s">
        <v>963</v>
      </c>
      <c r="C786" s="3">
        <v>120</v>
      </c>
    </row>
    <row r="787" spans="1:3" x14ac:dyDescent="0.25">
      <c r="A787" t="str">
        <f>"2355783"</f>
        <v>2355783</v>
      </c>
      <c r="B787" t="s">
        <v>1439</v>
      </c>
      <c r="C787" s="3">
        <v>162.08000000000001</v>
      </c>
    </row>
    <row r="788" spans="1:3" x14ac:dyDescent="0.25">
      <c r="A788" t="str">
        <f>"2355784"</f>
        <v>2355784</v>
      </c>
      <c r="B788" t="s">
        <v>1440</v>
      </c>
      <c r="C788" s="3">
        <v>401.4</v>
      </c>
    </row>
    <row r="789" spans="1:3" x14ac:dyDescent="0.25">
      <c r="A789" t="str">
        <f>"2355785"</f>
        <v>2355785</v>
      </c>
      <c r="B789" t="s">
        <v>964</v>
      </c>
      <c r="C789" s="3">
        <v>59</v>
      </c>
    </row>
    <row r="790" spans="1:3" x14ac:dyDescent="0.25">
      <c r="A790" t="str">
        <f>"2355786"</f>
        <v>2355786</v>
      </c>
      <c r="B790" t="s">
        <v>1090</v>
      </c>
      <c r="C790" s="3">
        <v>131</v>
      </c>
    </row>
    <row r="791" spans="1:3" x14ac:dyDescent="0.25">
      <c r="A791" t="str">
        <f>"2355787"</f>
        <v>2355787</v>
      </c>
      <c r="B791" t="s">
        <v>965</v>
      </c>
      <c r="C791" s="3">
        <v>232</v>
      </c>
    </row>
    <row r="792" spans="1:3" x14ac:dyDescent="0.25">
      <c r="A792" t="str">
        <f>"2355788"</f>
        <v>2355788</v>
      </c>
      <c r="B792" t="s">
        <v>1082</v>
      </c>
      <c r="C792" s="3">
        <v>335</v>
      </c>
    </row>
    <row r="793" spans="1:3" x14ac:dyDescent="0.25">
      <c r="A793" t="str">
        <f>"2355789"</f>
        <v>2355789</v>
      </c>
      <c r="B793" t="s">
        <v>958</v>
      </c>
      <c r="C793" s="3">
        <v>436</v>
      </c>
    </row>
    <row r="794" spans="1:3" x14ac:dyDescent="0.25">
      <c r="A794" t="str">
        <f>"2355790"</f>
        <v>2355790</v>
      </c>
      <c r="B794" t="s">
        <v>1065</v>
      </c>
      <c r="C794" s="3">
        <v>172</v>
      </c>
    </row>
    <row r="795" spans="1:3" x14ac:dyDescent="0.25">
      <c r="A795" t="str">
        <f>"2355791"</f>
        <v>2355791</v>
      </c>
      <c r="B795" t="s">
        <v>1441</v>
      </c>
      <c r="C795" s="3">
        <v>227.35</v>
      </c>
    </row>
    <row r="796" spans="1:3" x14ac:dyDescent="0.25">
      <c r="A796" t="str">
        <f>"2355792"</f>
        <v>2355792</v>
      </c>
      <c r="B796" t="s">
        <v>1442</v>
      </c>
      <c r="C796" s="3">
        <v>510.18</v>
      </c>
    </row>
    <row r="797" spans="1:3" x14ac:dyDescent="0.25">
      <c r="A797" t="str">
        <f>"2355824"</f>
        <v>2355824</v>
      </c>
      <c r="B797" t="s">
        <v>1016</v>
      </c>
      <c r="C797" s="3">
        <v>80</v>
      </c>
    </row>
    <row r="798" spans="1:3" x14ac:dyDescent="0.25">
      <c r="A798" t="str">
        <f>"2355825"</f>
        <v>2355825</v>
      </c>
      <c r="B798" t="s">
        <v>1017</v>
      </c>
      <c r="C798" s="3">
        <v>152</v>
      </c>
    </row>
    <row r="799" spans="1:3" x14ac:dyDescent="0.25">
      <c r="A799" t="str">
        <f>"2355826"</f>
        <v>2355826</v>
      </c>
      <c r="B799" t="s">
        <v>1018</v>
      </c>
      <c r="C799" s="3">
        <v>213</v>
      </c>
    </row>
    <row r="800" spans="1:3" x14ac:dyDescent="0.25">
      <c r="A800" t="str">
        <f>"2355827"</f>
        <v>2355827</v>
      </c>
      <c r="B800" t="s">
        <v>1019</v>
      </c>
      <c r="C800" s="3">
        <v>284</v>
      </c>
    </row>
    <row r="801" spans="1:3" x14ac:dyDescent="0.25">
      <c r="A801" t="str">
        <f>"2355828"</f>
        <v>2355828</v>
      </c>
      <c r="B801" t="s">
        <v>1015</v>
      </c>
      <c r="C801" s="3">
        <v>100</v>
      </c>
    </row>
    <row r="802" spans="1:3" x14ac:dyDescent="0.25">
      <c r="A802" t="str">
        <f>"2355829"</f>
        <v>2355829</v>
      </c>
      <c r="B802" t="s">
        <v>1443</v>
      </c>
      <c r="C802" s="3">
        <v>135.97</v>
      </c>
    </row>
    <row r="803" spans="1:3" x14ac:dyDescent="0.25">
      <c r="A803" t="str">
        <f>"2355830"</f>
        <v>2355830</v>
      </c>
      <c r="B803" t="s">
        <v>1444</v>
      </c>
      <c r="C803" s="3">
        <v>581.97</v>
      </c>
    </row>
    <row r="804" spans="1:3" x14ac:dyDescent="0.25">
      <c r="A804" t="str">
        <f>"2355831"</f>
        <v>2355831</v>
      </c>
      <c r="B804" t="s">
        <v>949</v>
      </c>
      <c r="C804" s="3">
        <v>59</v>
      </c>
    </row>
    <row r="805" spans="1:3" x14ac:dyDescent="0.25">
      <c r="A805" t="str">
        <f>"2355832"</f>
        <v>2355832</v>
      </c>
      <c r="B805" t="s">
        <v>948</v>
      </c>
      <c r="C805" s="3">
        <v>111</v>
      </c>
    </row>
    <row r="806" spans="1:3" x14ac:dyDescent="0.25">
      <c r="A806" t="str">
        <f>"2355833"</f>
        <v>2355833</v>
      </c>
      <c r="B806" t="s">
        <v>947</v>
      </c>
      <c r="C806" s="3">
        <v>202</v>
      </c>
    </row>
    <row r="807" spans="1:3" x14ac:dyDescent="0.25">
      <c r="A807" t="str">
        <f>"2355834"</f>
        <v>2355834</v>
      </c>
      <c r="B807" t="s">
        <v>946</v>
      </c>
      <c r="C807" s="3">
        <v>294</v>
      </c>
    </row>
    <row r="808" spans="1:3" x14ac:dyDescent="0.25">
      <c r="A808" t="str">
        <f>"2355835"</f>
        <v>2355835</v>
      </c>
      <c r="B808" t="s">
        <v>945</v>
      </c>
      <c r="C808" s="3">
        <v>375</v>
      </c>
    </row>
    <row r="809" spans="1:3" x14ac:dyDescent="0.25">
      <c r="A809" t="str">
        <f>"2355836"</f>
        <v>2355836</v>
      </c>
      <c r="B809" t="s">
        <v>944</v>
      </c>
      <c r="C809" s="3">
        <v>141</v>
      </c>
    </row>
    <row r="810" spans="1:3" x14ac:dyDescent="0.25">
      <c r="A810" t="str">
        <f>"2355837"</f>
        <v>2355837</v>
      </c>
      <c r="B810" t="s">
        <v>1445</v>
      </c>
      <c r="C810" s="3">
        <v>183.84</v>
      </c>
    </row>
    <row r="811" spans="1:3" x14ac:dyDescent="0.25">
      <c r="A811" t="str">
        <f>"2355838"</f>
        <v>2355838</v>
      </c>
      <c r="B811" t="s">
        <v>1446</v>
      </c>
      <c r="C811" s="3">
        <v>636.36</v>
      </c>
    </row>
    <row r="812" spans="1:3" x14ac:dyDescent="0.25">
      <c r="A812" t="str">
        <f>"2355870"</f>
        <v>2355870</v>
      </c>
      <c r="B812" t="s">
        <v>134</v>
      </c>
      <c r="C812" s="3">
        <v>125</v>
      </c>
    </row>
    <row r="813" spans="1:3" x14ac:dyDescent="0.25">
      <c r="A813" t="str">
        <f>"2355871"</f>
        <v>2355871</v>
      </c>
      <c r="B813" t="s">
        <v>133</v>
      </c>
      <c r="C813" s="3">
        <v>229</v>
      </c>
    </row>
    <row r="814" spans="1:3" x14ac:dyDescent="0.25">
      <c r="A814" t="str">
        <f>"2355872"</f>
        <v>2355872</v>
      </c>
      <c r="B814" t="s">
        <v>132</v>
      </c>
      <c r="C814" s="3">
        <v>350</v>
      </c>
    </row>
    <row r="815" spans="1:3" x14ac:dyDescent="0.25">
      <c r="A815" t="str">
        <f>"2355873"</f>
        <v>2355873</v>
      </c>
      <c r="B815" t="s">
        <v>131</v>
      </c>
      <c r="C815" s="3">
        <v>520</v>
      </c>
    </row>
    <row r="816" spans="1:3" x14ac:dyDescent="0.25">
      <c r="A816" t="str">
        <f>"2355874"</f>
        <v>2355874</v>
      </c>
      <c r="B816" t="s">
        <v>136</v>
      </c>
      <c r="C816" s="3">
        <v>165</v>
      </c>
    </row>
    <row r="817" spans="1:3" x14ac:dyDescent="0.25">
      <c r="A817" t="str">
        <f>"2355875"</f>
        <v>2355875</v>
      </c>
      <c r="B817" t="s">
        <v>1447</v>
      </c>
      <c r="C817" s="3">
        <v>259.98</v>
      </c>
    </row>
    <row r="818" spans="1:3" x14ac:dyDescent="0.25">
      <c r="A818" t="str">
        <f>"2355876"</f>
        <v>2355876</v>
      </c>
      <c r="B818" t="s">
        <v>1448</v>
      </c>
      <c r="C818" s="3">
        <v>618.96</v>
      </c>
    </row>
    <row r="819" spans="1:3" x14ac:dyDescent="0.25">
      <c r="A819" t="str">
        <f>"2355877"</f>
        <v>2355877</v>
      </c>
      <c r="B819" t="s">
        <v>135</v>
      </c>
      <c r="C819" s="3">
        <v>59</v>
      </c>
    </row>
    <row r="820" spans="1:3" x14ac:dyDescent="0.25">
      <c r="A820" t="str">
        <f>"2355878"</f>
        <v>2355878</v>
      </c>
      <c r="B820" t="s">
        <v>139</v>
      </c>
      <c r="C820" s="3">
        <v>160</v>
      </c>
    </row>
    <row r="821" spans="1:3" x14ac:dyDescent="0.25">
      <c r="A821" t="str">
        <f>"2355879"</f>
        <v>2355879</v>
      </c>
      <c r="B821" t="s">
        <v>761</v>
      </c>
      <c r="C821" s="3">
        <v>286</v>
      </c>
    </row>
    <row r="822" spans="1:3" x14ac:dyDescent="0.25">
      <c r="A822" t="str">
        <f>"2355880"</f>
        <v>2355880</v>
      </c>
      <c r="B822" t="s">
        <v>515</v>
      </c>
      <c r="C822" s="3">
        <v>424</v>
      </c>
    </row>
    <row r="823" spans="1:3" x14ac:dyDescent="0.25">
      <c r="A823" t="str">
        <f>"2355881"</f>
        <v>2355881</v>
      </c>
      <c r="B823" t="s">
        <v>516</v>
      </c>
      <c r="C823" s="3">
        <v>620</v>
      </c>
    </row>
    <row r="824" spans="1:3" x14ac:dyDescent="0.25">
      <c r="A824" t="str">
        <f>"2355882"</f>
        <v>2355882</v>
      </c>
      <c r="B824" t="s">
        <v>514</v>
      </c>
      <c r="C824" s="3">
        <v>233</v>
      </c>
    </row>
    <row r="825" spans="1:3" x14ac:dyDescent="0.25">
      <c r="A825" t="str">
        <f>"2355883"</f>
        <v>2355883</v>
      </c>
      <c r="B825" t="s">
        <v>1449</v>
      </c>
      <c r="C825" s="3">
        <v>310.02</v>
      </c>
    </row>
    <row r="826" spans="1:3" x14ac:dyDescent="0.25">
      <c r="A826" t="str">
        <f>"2355884"</f>
        <v>2355884</v>
      </c>
      <c r="B826" t="s">
        <v>1450</v>
      </c>
      <c r="C826" s="3">
        <v>712.51</v>
      </c>
    </row>
    <row r="827" spans="1:3" x14ac:dyDescent="0.25">
      <c r="A827" t="str">
        <f>"2355916"</f>
        <v>2355916</v>
      </c>
      <c r="B827" t="s">
        <v>194</v>
      </c>
      <c r="C827" s="3">
        <v>174</v>
      </c>
    </row>
    <row r="828" spans="1:3" x14ac:dyDescent="0.25">
      <c r="A828" t="str">
        <f>"2355917"</f>
        <v>2355917</v>
      </c>
      <c r="B828" t="s">
        <v>195</v>
      </c>
      <c r="C828" s="3">
        <v>336</v>
      </c>
    </row>
    <row r="829" spans="1:3" x14ac:dyDescent="0.25">
      <c r="A829" t="str">
        <f>"2355918"</f>
        <v>2355918</v>
      </c>
      <c r="B829" t="s">
        <v>192</v>
      </c>
      <c r="C829" s="3">
        <v>486</v>
      </c>
    </row>
    <row r="830" spans="1:3" x14ac:dyDescent="0.25">
      <c r="A830" t="str">
        <f>"2355919"</f>
        <v>2355919</v>
      </c>
      <c r="B830" t="s">
        <v>193</v>
      </c>
      <c r="C830" s="3">
        <v>624</v>
      </c>
    </row>
    <row r="831" spans="1:3" x14ac:dyDescent="0.25">
      <c r="A831" t="str">
        <f>"2355920"</f>
        <v>2355920</v>
      </c>
      <c r="B831" t="s">
        <v>302</v>
      </c>
      <c r="C831" s="3">
        <v>200</v>
      </c>
    </row>
    <row r="832" spans="1:3" x14ac:dyDescent="0.25">
      <c r="A832" t="str">
        <f>"2355921"</f>
        <v>2355921</v>
      </c>
      <c r="B832" t="s">
        <v>1451</v>
      </c>
      <c r="C832" s="3">
        <v>314.37</v>
      </c>
    </row>
    <row r="833" spans="1:3" x14ac:dyDescent="0.25">
      <c r="A833" t="str">
        <f>"2355922"</f>
        <v>2355922</v>
      </c>
      <c r="B833" t="s">
        <v>1452</v>
      </c>
      <c r="C833" s="3">
        <v>625.48</v>
      </c>
    </row>
    <row r="834" spans="1:3" x14ac:dyDescent="0.25">
      <c r="A834" t="str">
        <f>"2355923"</f>
        <v>2355923</v>
      </c>
      <c r="B834" t="s">
        <v>303</v>
      </c>
      <c r="C834" s="3">
        <v>59</v>
      </c>
    </row>
    <row r="835" spans="1:3" x14ac:dyDescent="0.25">
      <c r="A835" t="str">
        <f>"2355924"</f>
        <v>2355924</v>
      </c>
      <c r="B835" t="s">
        <v>305</v>
      </c>
      <c r="C835" s="3">
        <v>211</v>
      </c>
    </row>
    <row r="836" spans="1:3" x14ac:dyDescent="0.25">
      <c r="A836" t="str">
        <f>"2355925"</f>
        <v>2355925</v>
      </c>
      <c r="B836" t="s">
        <v>304</v>
      </c>
      <c r="C836" s="3">
        <v>399</v>
      </c>
    </row>
    <row r="837" spans="1:3" x14ac:dyDescent="0.25">
      <c r="A837" t="str">
        <f>"2355926"</f>
        <v>2355926</v>
      </c>
      <c r="B837" t="s">
        <v>307</v>
      </c>
      <c r="C837" s="3">
        <v>536</v>
      </c>
    </row>
    <row r="838" spans="1:3" x14ac:dyDescent="0.25">
      <c r="A838" t="str">
        <f>"2355927"</f>
        <v>2355927</v>
      </c>
      <c r="B838" t="s">
        <v>306</v>
      </c>
      <c r="C838" s="3">
        <v>724</v>
      </c>
    </row>
    <row r="839" spans="1:3" x14ac:dyDescent="0.25">
      <c r="A839" t="str">
        <f>"2355928"</f>
        <v>2355928</v>
      </c>
      <c r="B839" t="s">
        <v>301</v>
      </c>
      <c r="C839" s="3">
        <v>243</v>
      </c>
    </row>
    <row r="840" spans="1:3" x14ac:dyDescent="0.25">
      <c r="A840" t="str">
        <f>"2355929"</f>
        <v>2355929</v>
      </c>
      <c r="B840" t="s">
        <v>1453</v>
      </c>
      <c r="C840" s="3">
        <v>451.44</v>
      </c>
    </row>
    <row r="841" spans="1:3" x14ac:dyDescent="0.25">
      <c r="A841" t="str">
        <f>"2355930"</f>
        <v>2355930</v>
      </c>
      <c r="B841" t="s">
        <v>1454</v>
      </c>
      <c r="C841" s="3">
        <v>662.47</v>
      </c>
    </row>
    <row r="842" spans="1:3" x14ac:dyDescent="0.25">
      <c r="A842" t="str">
        <f>"2355962"</f>
        <v>2355962</v>
      </c>
      <c r="B842" t="s">
        <v>627</v>
      </c>
      <c r="C842" s="3">
        <v>120</v>
      </c>
    </row>
    <row r="843" spans="1:3" x14ac:dyDescent="0.25">
      <c r="A843" t="str">
        <f>"2355963"</f>
        <v>2355963</v>
      </c>
      <c r="B843" t="s">
        <v>626</v>
      </c>
      <c r="C843" s="3">
        <v>243</v>
      </c>
    </row>
    <row r="844" spans="1:3" x14ac:dyDescent="0.25">
      <c r="A844" t="str">
        <f>"2355964"</f>
        <v>2355964</v>
      </c>
      <c r="B844" t="s">
        <v>624</v>
      </c>
      <c r="C844" s="3">
        <v>396</v>
      </c>
    </row>
    <row r="845" spans="1:3" x14ac:dyDescent="0.25">
      <c r="A845" t="str">
        <f>"2355965"</f>
        <v>2355965</v>
      </c>
      <c r="B845" t="s">
        <v>1095</v>
      </c>
      <c r="C845" s="3">
        <v>548</v>
      </c>
    </row>
    <row r="846" spans="1:3" x14ac:dyDescent="0.25">
      <c r="A846" t="str">
        <f>"2355966"</f>
        <v>2355966</v>
      </c>
      <c r="B846" t="s">
        <v>625</v>
      </c>
      <c r="C846" s="3">
        <v>158</v>
      </c>
    </row>
    <row r="847" spans="1:3" x14ac:dyDescent="0.25">
      <c r="A847" t="str">
        <f>"2355967"</f>
        <v>2355967</v>
      </c>
      <c r="B847" t="s">
        <v>1455</v>
      </c>
      <c r="C847" s="3">
        <v>212.12</v>
      </c>
    </row>
    <row r="848" spans="1:3" x14ac:dyDescent="0.25">
      <c r="A848" t="str">
        <f>"2355968"</f>
        <v>2355968</v>
      </c>
      <c r="B848" t="s">
        <v>1456</v>
      </c>
      <c r="C848" s="3">
        <v>575.44000000000005</v>
      </c>
    </row>
    <row r="849" spans="1:3" x14ac:dyDescent="0.25">
      <c r="A849" t="str">
        <f>"2355969"</f>
        <v>2355969</v>
      </c>
      <c r="B849" t="s">
        <v>623</v>
      </c>
      <c r="C849" s="3">
        <v>59</v>
      </c>
    </row>
    <row r="850" spans="1:3" x14ac:dyDescent="0.25">
      <c r="A850" t="str">
        <f>"2355970"</f>
        <v>2355970</v>
      </c>
      <c r="B850" t="s">
        <v>719</v>
      </c>
      <c r="C850" s="3">
        <v>142</v>
      </c>
    </row>
    <row r="851" spans="1:3" x14ac:dyDescent="0.25">
      <c r="A851" t="str">
        <f>"2355971"</f>
        <v>2355971</v>
      </c>
      <c r="B851" t="s">
        <v>720</v>
      </c>
      <c r="C851" s="3">
        <v>284</v>
      </c>
    </row>
    <row r="852" spans="1:3" x14ac:dyDescent="0.25">
      <c r="A852" t="str">
        <f>"2355972"</f>
        <v>2355972</v>
      </c>
      <c r="B852" t="s">
        <v>717</v>
      </c>
      <c r="C852" s="3">
        <v>466</v>
      </c>
    </row>
    <row r="853" spans="1:3" x14ac:dyDescent="0.25">
      <c r="A853" t="str">
        <f>"2355973"</f>
        <v>2355973</v>
      </c>
      <c r="B853" t="s">
        <v>718</v>
      </c>
      <c r="C853" s="3">
        <v>620</v>
      </c>
    </row>
    <row r="854" spans="1:3" x14ac:dyDescent="0.25">
      <c r="A854" t="str">
        <f>"2355974"</f>
        <v>2355974</v>
      </c>
      <c r="B854" t="s">
        <v>721</v>
      </c>
      <c r="C854" s="3">
        <v>182</v>
      </c>
    </row>
    <row r="855" spans="1:3" x14ac:dyDescent="0.25">
      <c r="A855" t="str">
        <f>"2355975"</f>
        <v>2355975</v>
      </c>
      <c r="B855" t="s">
        <v>1457</v>
      </c>
      <c r="C855" s="3">
        <v>244.75</v>
      </c>
    </row>
    <row r="856" spans="1:3" x14ac:dyDescent="0.25">
      <c r="A856" t="str">
        <f>"2355976"</f>
        <v>2355976</v>
      </c>
      <c r="B856" t="s">
        <v>1458</v>
      </c>
      <c r="C856" s="3">
        <v>716.86</v>
      </c>
    </row>
    <row r="857" spans="1:3" x14ac:dyDescent="0.25">
      <c r="A857" t="str">
        <f>"2356008"</f>
        <v>2356008</v>
      </c>
      <c r="B857" t="s">
        <v>292</v>
      </c>
      <c r="C857" s="3">
        <v>152</v>
      </c>
    </row>
    <row r="858" spans="1:3" x14ac:dyDescent="0.25">
      <c r="A858" t="str">
        <f>"2356009"</f>
        <v>2356009</v>
      </c>
      <c r="B858" t="s">
        <v>291</v>
      </c>
      <c r="C858" s="3">
        <v>294</v>
      </c>
    </row>
    <row r="859" spans="1:3" x14ac:dyDescent="0.25">
      <c r="A859" t="str">
        <f>"2356010"</f>
        <v>2356010</v>
      </c>
      <c r="B859" t="s">
        <v>371</v>
      </c>
      <c r="C859" s="3">
        <v>426</v>
      </c>
    </row>
    <row r="860" spans="1:3" x14ac:dyDescent="0.25">
      <c r="A860" t="str">
        <f>"2356011"</f>
        <v>2356011</v>
      </c>
      <c r="B860" t="s">
        <v>372</v>
      </c>
      <c r="C860" s="3">
        <v>548</v>
      </c>
    </row>
    <row r="861" spans="1:3" x14ac:dyDescent="0.25">
      <c r="A861" t="str">
        <f>"2356012"</f>
        <v>2356012</v>
      </c>
      <c r="B861" t="s">
        <v>373</v>
      </c>
      <c r="C861" s="3">
        <v>193</v>
      </c>
    </row>
    <row r="862" spans="1:3" x14ac:dyDescent="0.25">
      <c r="A862" t="str">
        <f>"2356013"</f>
        <v>2356013</v>
      </c>
      <c r="B862" t="s">
        <v>1459</v>
      </c>
      <c r="C862" s="3">
        <v>259.98</v>
      </c>
    </row>
    <row r="863" spans="1:3" x14ac:dyDescent="0.25">
      <c r="A863" t="str">
        <f>"2356014"</f>
        <v>2356014</v>
      </c>
      <c r="B863" t="s">
        <v>1460</v>
      </c>
      <c r="C863" s="3">
        <v>618.96</v>
      </c>
    </row>
    <row r="864" spans="1:3" x14ac:dyDescent="0.25">
      <c r="A864" t="str">
        <f>"2356015"</f>
        <v>2356015</v>
      </c>
      <c r="B864" t="s">
        <v>368</v>
      </c>
      <c r="C864" s="3">
        <v>59</v>
      </c>
    </row>
    <row r="865" spans="1:3" x14ac:dyDescent="0.25">
      <c r="A865" t="str">
        <f>"2356016"</f>
        <v>2356016</v>
      </c>
      <c r="B865" t="s">
        <v>369</v>
      </c>
      <c r="C865" s="3">
        <v>182</v>
      </c>
    </row>
    <row r="866" spans="1:3" x14ac:dyDescent="0.25">
      <c r="A866" t="str">
        <f>"2356017"</f>
        <v>2356017</v>
      </c>
      <c r="B866" t="s">
        <v>370</v>
      </c>
      <c r="C866" s="3">
        <v>335</v>
      </c>
    </row>
    <row r="867" spans="1:3" x14ac:dyDescent="0.25">
      <c r="A867" t="str">
        <f>"2356018"</f>
        <v>2356018</v>
      </c>
      <c r="B867" t="s">
        <v>366</v>
      </c>
      <c r="C867" s="3">
        <v>487</v>
      </c>
    </row>
    <row r="868" spans="1:3" x14ac:dyDescent="0.25">
      <c r="A868" t="str">
        <f>"2356019"</f>
        <v>2356019</v>
      </c>
      <c r="B868" t="s">
        <v>367</v>
      </c>
      <c r="C868" s="3">
        <v>620</v>
      </c>
    </row>
    <row r="869" spans="1:3" x14ac:dyDescent="0.25">
      <c r="A869" t="str">
        <f>"2356020"</f>
        <v>2356020</v>
      </c>
      <c r="B869" t="s">
        <v>428</v>
      </c>
      <c r="C869" s="3">
        <v>233</v>
      </c>
    </row>
    <row r="870" spans="1:3" x14ac:dyDescent="0.25">
      <c r="A870" t="str">
        <f>"2356021"</f>
        <v>2356021</v>
      </c>
      <c r="B870" t="s">
        <v>1461</v>
      </c>
      <c r="C870" s="3">
        <v>310.02</v>
      </c>
    </row>
    <row r="871" spans="1:3" x14ac:dyDescent="0.25">
      <c r="A871" t="str">
        <f>"2356022"</f>
        <v>2356022</v>
      </c>
      <c r="B871" t="s">
        <v>1462</v>
      </c>
      <c r="C871" s="3">
        <v>712.51</v>
      </c>
    </row>
    <row r="872" spans="1:3" x14ac:dyDescent="0.25">
      <c r="A872" t="str">
        <f>"2356054"</f>
        <v>2356054</v>
      </c>
      <c r="B872" t="s">
        <v>669</v>
      </c>
      <c r="C872" s="3">
        <v>96</v>
      </c>
    </row>
    <row r="873" spans="1:3" x14ac:dyDescent="0.25">
      <c r="A873" t="str">
        <f>"2356055"</f>
        <v>2356055</v>
      </c>
      <c r="B873" t="s">
        <v>670</v>
      </c>
      <c r="C873" s="3">
        <v>188</v>
      </c>
    </row>
    <row r="874" spans="1:3" x14ac:dyDescent="0.25">
      <c r="A874" t="str">
        <f>"2356056"</f>
        <v>2356056</v>
      </c>
      <c r="B874" t="s">
        <v>671</v>
      </c>
      <c r="C874" s="3">
        <v>310</v>
      </c>
    </row>
    <row r="875" spans="1:3" x14ac:dyDescent="0.25">
      <c r="A875" t="str">
        <f>"2356057"</f>
        <v>2356057</v>
      </c>
      <c r="B875" t="s">
        <v>672</v>
      </c>
      <c r="C875" s="3">
        <v>452</v>
      </c>
    </row>
    <row r="876" spans="1:3" x14ac:dyDescent="0.25">
      <c r="A876" t="str">
        <f>"2356058"</f>
        <v>2356058</v>
      </c>
      <c r="B876" t="s">
        <v>673</v>
      </c>
      <c r="C876" s="3">
        <v>127</v>
      </c>
    </row>
    <row r="877" spans="1:3" x14ac:dyDescent="0.25">
      <c r="A877" t="str">
        <f>"2356059"</f>
        <v>2356059</v>
      </c>
      <c r="B877" t="s">
        <v>1463</v>
      </c>
      <c r="C877" s="3">
        <v>172.96</v>
      </c>
    </row>
    <row r="878" spans="1:3" x14ac:dyDescent="0.25">
      <c r="A878" t="str">
        <f>"2356060"</f>
        <v>2356060</v>
      </c>
      <c r="B878" t="s">
        <v>1464</v>
      </c>
      <c r="C878" s="3">
        <v>499.3</v>
      </c>
    </row>
    <row r="879" spans="1:3" x14ac:dyDescent="0.25">
      <c r="A879" t="str">
        <f>"2356061"</f>
        <v>2356061</v>
      </c>
      <c r="B879" t="s">
        <v>768</v>
      </c>
      <c r="C879" s="3">
        <v>59</v>
      </c>
    </row>
    <row r="880" spans="1:3" x14ac:dyDescent="0.25">
      <c r="A880" t="str">
        <f>"2356063"</f>
        <v>2356063</v>
      </c>
      <c r="B880" t="s">
        <v>769</v>
      </c>
      <c r="C880" s="3">
        <v>99</v>
      </c>
    </row>
    <row r="881" spans="1:3" x14ac:dyDescent="0.25">
      <c r="A881" t="str">
        <f>"2356064"</f>
        <v>2356064</v>
      </c>
      <c r="B881" t="s">
        <v>765</v>
      </c>
      <c r="C881" s="3">
        <v>199</v>
      </c>
    </row>
    <row r="882" spans="1:3" x14ac:dyDescent="0.25">
      <c r="A882" t="str">
        <f>"2356065"</f>
        <v>2356065</v>
      </c>
      <c r="B882" t="s">
        <v>764</v>
      </c>
      <c r="C882" s="3">
        <v>328</v>
      </c>
    </row>
    <row r="883" spans="1:3" x14ac:dyDescent="0.25">
      <c r="A883" t="str">
        <f>"2356066"</f>
        <v>2356066</v>
      </c>
      <c r="B883" t="s">
        <v>767</v>
      </c>
      <c r="C883" s="3">
        <v>499</v>
      </c>
    </row>
    <row r="884" spans="1:3" x14ac:dyDescent="0.25">
      <c r="A884" t="str">
        <f>"2356067"</f>
        <v>2356067</v>
      </c>
      <c r="B884" t="s">
        <v>766</v>
      </c>
      <c r="C884" s="3">
        <v>141</v>
      </c>
    </row>
    <row r="885" spans="1:3" x14ac:dyDescent="0.25">
      <c r="A885" t="str">
        <f>"2356068"</f>
        <v>2356068</v>
      </c>
      <c r="B885" t="s">
        <v>1465</v>
      </c>
      <c r="C885" s="3">
        <v>190.36</v>
      </c>
    </row>
    <row r="886" spans="1:3" x14ac:dyDescent="0.25">
      <c r="A886" t="str">
        <f>"2356069"</f>
        <v>2356069</v>
      </c>
      <c r="B886" t="s">
        <v>1466</v>
      </c>
      <c r="C886" s="3">
        <v>586.32000000000005</v>
      </c>
    </row>
    <row r="887" spans="1:3" x14ac:dyDescent="0.25">
      <c r="A887" t="str">
        <f>"2356070"</f>
        <v>2356070</v>
      </c>
      <c r="B887" t="s">
        <v>847</v>
      </c>
      <c r="C887" s="3">
        <v>59</v>
      </c>
    </row>
    <row r="888" spans="1:3" x14ac:dyDescent="0.25">
      <c r="A888" t="str">
        <f>"2356072"</f>
        <v>2356072</v>
      </c>
      <c r="B888" t="s">
        <v>845</v>
      </c>
      <c r="C888" s="3">
        <v>54</v>
      </c>
    </row>
    <row r="889" spans="1:3" x14ac:dyDescent="0.25">
      <c r="A889" t="str">
        <f>"2356073"</f>
        <v>2356073</v>
      </c>
      <c r="B889" t="s">
        <v>846</v>
      </c>
      <c r="C889" s="3">
        <v>106</v>
      </c>
    </row>
    <row r="890" spans="1:3" x14ac:dyDescent="0.25">
      <c r="A890" t="str">
        <f>"2356074"</f>
        <v>2356074</v>
      </c>
      <c r="B890" t="s">
        <v>849</v>
      </c>
      <c r="C890" s="3">
        <v>142</v>
      </c>
    </row>
    <row r="891" spans="1:3" x14ac:dyDescent="0.25">
      <c r="A891" t="str">
        <f>"2356075"</f>
        <v>2356075</v>
      </c>
      <c r="B891" t="s">
        <v>850</v>
      </c>
      <c r="C891" s="3">
        <v>200</v>
      </c>
    </row>
    <row r="892" spans="1:3" x14ac:dyDescent="0.25">
      <c r="A892" t="str">
        <f>"2356076"</f>
        <v>2356076</v>
      </c>
      <c r="B892" t="s">
        <v>848</v>
      </c>
      <c r="C892" s="3">
        <v>70</v>
      </c>
    </row>
    <row r="893" spans="1:3" x14ac:dyDescent="0.25">
      <c r="A893" t="str">
        <f>"2356077"</f>
        <v>2356077</v>
      </c>
      <c r="B893" t="s">
        <v>1467</v>
      </c>
      <c r="C893" s="3">
        <v>107.69</v>
      </c>
    </row>
    <row r="894" spans="1:3" x14ac:dyDescent="0.25">
      <c r="A894" t="str">
        <f>"2356078"</f>
        <v>2356078</v>
      </c>
      <c r="B894" t="s">
        <v>1468</v>
      </c>
      <c r="C894" s="3">
        <v>608.08000000000004</v>
      </c>
    </row>
    <row r="895" spans="1:3" x14ac:dyDescent="0.25">
      <c r="A895" t="str">
        <f>"2356079"</f>
        <v>2356079</v>
      </c>
      <c r="B895" t="s">
        <v>843</v>
      </c>
      <c r="C895" s="3">
        <v>20</v>
      </c>
    </row>
    <row r="896" spans="1:3" x14ac:dyDescent="0.25">
      <c r="A896" t="str">
        <f>"2356080"</f>
        <v>2356080</v>
      </c>
      <c r="B896" t="s">
        <v>789</v>
      </c>
      <c r="C896" s="3">
        <v>66</v>
      </c>
    </row>
    <row r="897" spans="1:3" x14ac:dyDescent="0.25">
      <c r="A897" t="str">
        <f>"2356081"</f>
        <v>2356081</v>
      </c>
      <c r="B897" t="s">
        <v>788</v>
      </c>
      <c r="C897" s="3">
        <v>127</v>
      </c>
    </row>
    <row r="898" spans="1:3" x14ac:dyDescent="0.25">
      <c r="A898" t="str">
        <f>"2356082"</f>
        <v>2356082</v>
      </c>
      <c r="B898" t="s">
        <v>787</v>
      </c>
      <c r="C898" s="3">
        <v>190</v>
      </c>
    </row>
    <row r="899" spans="1:3" x14ac:dyDescent="0.25">
      <c r="A899" t="str">
        <f>"2356083"</f>
        <v>2356083</v>
      </c>
      <c r="B899" t="s">
        <v>786</v>
      </c>
      <c r="C899" s="3">
        <v>283</v>
      </c>
    </row>
    <row r="900" spans="1:3" x14ac:dyDescent="0.25">
      <c r="A900" t="str">
        <f>"2356084"</f>
        <v>2356084</v>
      </c>
      <c r="B900" t="s">
        <v>785</v>
      </c>
      <c r="C900" s="3">
        <v>106</v>
      </c>
    </row>
    <row r="901" spans="1:3" x14ac:dyDescent="0.25">
      <c r="A901" t="str">
        <f>"2356085"</f>
        <v>2356085</v>
      </c>
      <c r="B901" t="s">
        <v>1469</v>
      </c>
      <c r="C901" s="3">
        <v>118.87</v>
      </c>
    </row>
    <row r="902" spans="1:3" x14ac:dyDescent="0.25">
      <c r="A902" t="str">
        <f>"2356086"</f>
        <v>2356086</v>
      </c>
      <c r="B902" t="s">
        <v>1470</v>
      </c>
      <c r="C902" s="3">
        <v>695.1</v>
      </c>
    </row>
    <row r="903" spans="1:3" x14ac:dyDescent="0.25">
      <c r="A903" t="str">
        <f>"2356118"</f>
        <v>2356118</v>
      </c>
      <c r="B903" t="s">
        <v>96</v>
      </c>
      <c r="C903" s="3">
        <v>66</v>
      </c>
    </row>
    <row r="904" spans="1:3" x14ac:dyDescent="0.25">
      <c r="A904" t="str">
        <f>"2356119"</f>
        <v>2356119</v>
      </c>
      <c r="B904" t="s">
        <v>95</v>
      </c>
      <c r="C904" s="3">
        <v>132</v>
      </c>
    </row>
    <row r="905" spans="1:3" x14ac:dyDescent="0.25">
      <c r="A905" t="str">
        <f>"2356120"</f>
        <v>2356120</v>
      </c>
      <c r="B905" t="s">
        <v>26</v>
      </c>
      <c r="C905" s="3">
        <v>218</v>
      </c>
    </row>
    <row r="906" spans="1:3" x14ac:dyDescent="0.25">
      <c r="A906" t="str">
        <f>"2356121"</f>
        <v>2356121</v>
      </c>
      <c r="B906" t="s">
        <v>27</v>
      </c>
      <c r="C906" s="3">
        <v>315</v>
      </c>
    </row>
    <row r="907" spans="1:3" x14ac:dyDescent="0.25">
      <c r="A907" t="str">
        <f>"2356122"</f>
        <v>2356122</v>
      </c>
      <c r="B907" t="s">
        <v>28</v>
      </c>
      <c r="C907" s="3">
        <v>85</v>
      </c>
    </row>
    <row r="908" spans="1:3" x14ac:dyDescent="0.25">
      <c r="A908" t="str">
        <f>"2356123"</f>
        <v>2356123</v>
      </c>
      <c r="B908" t="s">
        <v>1471</v>
      </c>
      <c r="C908" s="3">
        <v>114.22</v>
      </c>
    </row>
    <row r="909" spans="1:3" x14ac:dyDescent="0.25">
      <c r="A909" t="str">
        <f>"2356124"</f>
        <v>2356124</v>
      </c>
      <c r="B909" t="s">
        <v>1472</v>
      </c>
      <c r="C909" s="3">
        <v>608.08000000000004</v>
      </c>
    </row>
    <row r="910" spans="1:3" x14ac:dyDescent="0.25">
      <c r="A910" t="str">
        <f>"2356125"</f>
        <v>2356125</v>
      </c>
      <c r="B910" t="s">
        <v>23</v>
      </c>
      <c r="C910" s="3">
        <v>20</v>
      </c>
    </row>
    <row r="911" spans="1:3" x14ac:dyDescent="0.25">
      <c r="A911" t="str">
        <f>"2356126"</f>
        <v>2356126</v>
      </c>
      <c r="B911" t="s">
        <v>24</v>
      </c>
      <c r="C911" s="3">
        <v>76</v>
      </c>
    </row>
    <row r="912" spans="1:3" x14ac:dyDescent="0.25">
      <c r="A912" t="str">
        <f>"2356127"</f>
        <v>2356127</v>
      </c>
      <c r="B912" t="s">
        <v>25</v>
      </c>
      <c r="C912" s="3">
        <v>153</v>
      </c>
    </row>
    <row r="913" spans="1:3" x14ac:dyDescent="0.25">
      <c r="A913" t="str">
        <f>"2356128"</f>
        <v>2356128</v>
      </c>
      <c r="B913" t="s">
        <v>21</v>
      </c>
      <c r="C913" s="3">
        <v>244</v>
      </c>
    </row>
    <row r="914" spans="1:3" x14ac:dyDescent="0.25">
      <c r="A914" t="str">
        <f>"2356129"</f>
        <v>2356129</v>
      </c>
      <c r="B914" t="s">
        <v>22</v>
      </c>
      <c r="C914" s="3">
        <v>355</v>
      </c>
    </row>
    <row r="915" spans="1:3" x14ac:dyDescent="0.25">
      <c r="A915" t="str">
        <f>"2356130"</f>
        <v>2356130</v>
      </c>
      <c r="B915" t="s">
        <v>1100</v>
      </c>
      <c r="C915" s="3">
        <v>120</v>
      </c>
    </row>
    <row r="916" spans="1:3" x14ac:dyDescent="0.25">
      <c r="A916" t="str">
        <f>"2356131"</f>
        <v>2356131</v>
      </c>
      <c r="B916" t="s">
        <v>1473</v>
      </c>
      <c r="C916" s="3">
        <v>146.85</v>
      </c>
    </row>
    <row r="917" spans="1:3" x14ac:dyDescent="0.25">
      <c r="A917" t="str">
        <f>"2356132"</f>
        <v>2356132</v>
      </c>
      <c r="B917" t="s">
        <v>1474</v>
      </c>
      <c r="C917" s="3">
        <v>662.47</v>
      </c>
    </row>
    <row r="918" spans="1:3" x14ac:dyDescent="0.25">
      <c r="A918" t="str">
        <f>"2356164"</f>
        <v>2356164</v>
      </c>
      <c r="B918" t="s">
        <v>346</v>
      </c>
      <c r="C918" s="3">
        <v>86</v>
      </c>
    </row>
    <row r="919" spans="1:3" x14ac:dyDescent="0.25">
      <c r="A919" t="str">
        <f>"2356165"</f>
        <v>2356165</v>
      </c>
      <c r="B919" t="s">
        <v>347</v>
      </c>
      <c r="C919" s="3">
        <v>167</v>
      </c>
    </row>
    <row r="920" spans="1:3" x14ac:dyDescent="0.25">
      <c r="A920" t="str">
        <f>"2356166"</f>
        <v>2356166</v>
      </c>
      <c r="B920" t="s">
        <v>348</v>
      </c>
      <c r="C920" s="3">
        <v>280</v>
      </c>
    </row>
    <row r="921" spans="1:3" x14ac:dyDescent="0.25">
      <c r="A921" t="str">
        <f>"2356167"</f>
        <v>2356167</v>
      </c>
      <c r="B921" t="s">
        <v>349</v>
      </c>
      <c r="C921" s="3">
        <v>405</v>
      </c>
    </row>
    <row r="922" spans="1:3" x14ac:dyDescent="0.25">
      <c r="A922" t="str">
        <f>"2356168"</f>
        <v>2356168</v>
      </c>
      <c r="B922" t="s">
        <v>350</v>
      </c>
      <c r="C922" s="3">
        <v>110</v>
      </c>
    </row>
    <row r="923" spans="1:3" x14ac:dyDescent="0.25">
      <c r="A923" t="str">
        <f>"2356169"</f>
        <v>2356169</v>
      </c>
      <c r="B923" t="s">
        <v>1475</v>
      </c>
      <c r="C923" s="3">
        <v>135.97</v>
      </c>
    </row>
    <row r="924" spans="1:3" x14ac:dyDescent="0.25">
      <c r="A924" t="str">
        <f>"2356170"</f>
        <v>2356170</v>
      </c>
      <c r="B924" t="s">
        <v>1476</v>
      </c>
      <c r="C924" s="3">
        <v>609.16999999999996</v>
      </c>
    </row>
    <row r="925" spans="1:3" x14ac:dyDescent="0.25">
      <c r="A925" t="str">
        <f>"2356171"</f>
        <v>2356171</v>
      </c>
      <c r="B925" t="s">
        <v>273</v>
      </c>
      <c r="C925" s="3">
        <v>59</v>
      </c>
    </row>
    <row r="926" spans="1:3" x14ac:dyDescent="0.25">
      <c r="A926" t="str">
        <f>"2356172"</f>
        <v>2356172</v>
      </c>
      <c r="B926" t="s">
        <v>272</v>
      </c>
      <c r="C926" s="3">
        <v>131</v>
      </c>
    </row>
    <row r="927" spans="1:3" x14ac:dyDescent="0.25">
      <c r="A927" t="str">
        <f>"2356173"</f>
        <v>2356173</v>
      </c>
      <c r="B927" t="s">
        <v>271</v>
      </c>
      <c r="C927" s="3">
        <v>233</v>
      </c>
    </row>
    <row r="928" spans="1:3" x14ac:dyDescent="0.25">
      <c r="A928" t="str">
        <f>"2356174"</f>
        <v>2356174</v>
      </c>
      <c r="B928" t="s">
        <v>277</v>
      </c>
      <c r="C928" s="3">
        <v>334</v>
      </c>
    </row>
    <row r="929" spans="1:3" x14ac:dyDescent="0.25">
      <c r="A929" t="str">
        <f>"2356175"</f>
        <v>2356175</v>
      </c>
      <c r="B929" t="s">
        <v>276</v>
      </c>
      <c r="C929" s="3">
        <v>456</v>
      </c>
    </row>
    <row r="930" spans="1:3" x14ac:dyDescent="0.25">
      <c r="A930" t="str">
        <f>"2356176"</f>
        <v>2356176</v>
      </c>
      <c r="B930" t="s">
        <v>275</v>
      </c>
      <c r="C930" s="3">
        <v>171</v>
      </c>
    </row>
    <row r="931" spans="1:3" x14ac:dyDescent="0.25">
      <c r="A931" t="str">
        <f>"2356177"</f>
        <v>2356177</v>
      </c>
      <c r="B931" t="s">
        <v>1477</v>
      </c>
      <c r="C931" s="3">
        <v>227.35</v>
      </c>
    </row>
    <row r="932" spans="1:3" x14ac:dyDescent="0.25">
      <c r="A932" t="str">
        <f>"2356178"</f>
        <v>2356178</v>
      </c>
      <c r="B932" t="s">
        <v>1478</v>
      </c>
      <c r="C932" s="3">
        <v>688.57</v>
      </c>
    </row>
    <row r="933" spans="1:3" x14ac:dyDescent="0.25">
      <c r="A933" t="str">
        <f>"2356210"</f>
        <v>2356210</v>
      </c>
      <c r="B933" t="s">
        <v>1497</v>
      </c>
      <c r="C933" s="3">
        <v>155</v>
      </c>
    </row>
    <row r="934" spans="1:3" x14ac:dyDescent="0.25">
      <c r="A934" t="str">
        <f>"2356211"</f>
        <v>2356211</v>
      </c>
      <c r="B934" t="s">
        <v>1498</v>
      </c>
      <c r="C934" s="3">
        <v>305</v>
      </c>
    </row>
    <row r="935" spans="1:3" x14ac:dyDescent="0.25">
      <c r="A935" t="str">
        <f>"2356212"</f>
        <v>2356212</v>
      </c>
      <c r="B935" t="s">
        <v>1495</v>
      </c>
      <c r="C935" s="3">
        <v>505</v>
      </c>
    </row>
    <row r="936" spans="1:3" x14ac:dyDescent="0.25">
      <c r="A936" t="str">
        <f>"2356213"</f>
        <v>2356213</v>
      </c>
      <c r="B936" t="s">
        <v>1496</v>
      </c>
      <c r="C936" s="3">
        <v>730</v>
      </c>
    </row>
    <row r="937" spans="1:3" x14ac:dyDescent="0.25">
      <c r="A937" t="str">
        <f>"2356214"</f>
        <v>2356214</v>
      </c>
      <c r="B937" t="s">
        <v>1499</v>
      </c>
      <c r="C937" s="3">
        <v>205</v>
      </c>
    </row>
    <row r="938" spans="1:3" x14ac:dyDescent="0.25">
      <c r="A938" t="str">
        <f>"2356215"</f>
        <v>2356215</v>
      </c>
      <c r="B938" t="s">
        <v>1479</v>
      </c>
      <c r="C938" s="3">
        <v>270.86</v>
      </c>
    </row>
    <row r="939" spans="1:3" x14ac:dyDescent="0.25">
      <c r="A939" t="str">
        <f>"2356216"</f>
        <v>2356216</v>
      </c>
      <c r="B939" t="s">
        <v>1480</v>
      </c>
      <c r="C939" s="3">
        <v>662.47</v>
      </c>
    </row>
    <row r="940" spans="1:3" x14ac:dyDescent="0.25">
      <c r="A940" t="str">
        <f>"2356219"</f>
        <v>2356219</v>
      </c>
      <c r="B940" t="s">
        <v>1494</v>
      </c>
      <c r="C940" s="3">
        <v>127.4</v>
      </c>
    </row>
    <row r="941" spans="1:3" x14ac:dyDescent="0.25">
      <c r="A941" t="str">
        <f>"2356220"</f>
        <v>2356220</v>
      </c>
      <c r="B941" t="s">
        <v>1500</v>
      </c>
      <c r="C941" s="3">
        <v>250.68</v>
      </c>
    </row>
    <row r="942" spans="1:3" x14ac:dyDescent="0.25">
      <c r="A942" t="str">
        <f>"2356221"</f>
        <v>2356221</v>
      </c>
      <c r="B942" t="s">
        <v>1493</v>
      </c>
      <c r="C942" s="3">
        <v>415.07</v>
      </c>
    </row>
    <row r="943" spans="1:3" x14ac:dyDescent="0.25">
      <c r="A943" t="str">
        <f>"2356248"</f>
        <v>2356248</v>
      </c>
      <c r="B943" t="s">
        <v>930</v>
      </c>
      <c r="C943" s="3">
        <v>185</v>
      </c>
    </row>
    <row r="944" spans="1:3" x14ac:dyDescent="0.25">
      <c r="A944" t="str">
        <f>"2356249"</f>
        <v>2356249</v>
      </c>
      <c r="B944" t="s">
        <v>929</v>
      </c>
      <c r="C944" s="3">
        <v>386</v>
      </c>
    </row>
    <row r="945" spans="1:3" x14ac:dyDescent="0.25">
      <c r="A945" t="str">
        <f>"2356250"</f>
        <v>2356250</v>
      </c>
      <c r="B945" t="s">
        <v>1007</v>
      </c>
      <c r="C945" s="3">
        <v>605</v>
      </c>
    </row>
    <row r="946" spans="1:3" x14ac:dyDescent="0.25">
      <c r="A946" t="str">
        <f>"2356251"</f>
        <v>2356251</v>
      </c>
      <c r="B946" t="s">
        <v>1008</v>
      </c>
      <c r="C946" s="3">
        <v>885</v>
      </c>
    </row>
    <row r="947" spans="1:3" x14ac:dyDescent="0.25">
      <c r="A947" t="str">
        <f>"2356252"</f>
        <v>2356252</v>
      </c>
      <c r="B947" t="s">
        <v>1006</v>
      </c>
      <c r="C947" s="3">
        <v>240</v>
      </c>
    </row>
    <row r="948" spans="1:3" x14ac:dyDescent="0.25">
      <c r="A948" t="str">
        <f>"2356253"</f>
        <v>2356253</v>
      </c>
      <c r="B948" t="s">
        <v>1481</v>
      </c>
      <c r="C948" s="3">
        <v>320.89999999999998</v>
      </c>
    </row>
    <row r="949" spans="1:3" x14ac:dyDescent="0.25">
      <c r="A949" t="str">
        <f>"2356254"</f>
        <v>2356254</v>
      </c>
      <c r="B949" t="s">
        <v>1482</v>
      </c>
      <c r="C949" s="3">
        <v>662.47</v>
      </c>
    </row>
    <row r="950" spans="1:3" x14ac:dyDescent="0.25">
      <c r="A950" t="str">
        <f>"2356286"</f>
        <v>2356286</v>
      </c>
      <c r="B950" t="s">
        <v>1192</v>
      </c>
      <c r="C950" s="3">
        <v>239</v>
      </c>
    </row>
    <row r="951" spans="1:3" x14ac:dyDescent="0.25">
      <c r="A951" t="str">
        <f>"2356287"</f>
        <v>2356287</v>
      </c>
      <c r="B951" t="s">
        <v>1193</v>
      </c>
      <c r="C951" s="3">
        <v>483</v>
      </c>
    </row>
    <row r="952" spans="1:3" x14ac:dyDescent="0.25">
      <c r="A952" t="str">
        <f>"2356288"</f>
        <v>2356288</v>
      </c>
      <c r="B952" t="s">
        <v>1194</v>
      </c>
      <c r="C952" s="3">
        <v>798</v>
      </c>
    </row>
    <row r="953" spans="1:3" x14ac:dyDescent="0.25">
      <c r="A953" t="str">
        <f>"2356289"</f>
        <v>2356289</v>
      </c>
      <c r="B953" t="s">
        <v>1195</v>
      </c>
      <c r="C953" s="3">
        <v>1159</v>
      </c>
    </row>
    <row r="954" spans="1:3" x14ac:dyDescent="0.25">
      <c r="A954" t="str">
        <f>"2356290"</f>
        <v>2356290</v>
      </c>
      <c r="B954" t="s">
        <v>1196</v>
      </c>
      <c r="C954" s="3">
        <v>310</v>
      </c>
    </row>
    <row r="955" spans="1:3" x14ac:dyDescent="0.25">
      <c r="A955" t="str">
        <f>"2356291"</f>
        <v>2356291</v>
      </c>
      <c r="B955" t="s">
        <v>1483</v>
      </c>
      <c r="C955" s="3">
        <v>413.36</v>
      </c>
    </row>
    <row r="956" spans="1:3" x14ac:dyDescent="0.25">
      <c r="A956" t="str">
        <f>"2356292"</f>
        <v>2356292</v>
      </c>
      <c r="B956" t="s">
        <v>1484</v>
      </c>
      <c r="C956" s="3">
        <v>712.51</v>
      </c>
    </row>
    <row r="957" spans="1:3" x14ac:dyDescent="0.25">
      <c r="A957" t="str">
        <f>"2356527"</f>
        <v>2356527</v>
      </c>
      <c r="B957" t="s">
        <v>1198</v>
      </c>
      <c r="C957" s="3">
        <v>1200</v>
      </c>
    </row>
    <row r="958" spans="1:3" x14ac:dyDescent="0.25">
      <c r="A958" t="str">
        <f>"2356557"</f>
        <v>2356557</v>
      </c>
      <c r="B958" t="s">
        <v>1197</v>
      </c>
      <c r="C958" s="3">
        <v>1910</v>
      </c>
    </row>
    <row r="959" spans="1:3" x14ac:dyDescent="0.25">
      <c r="A959" t="str">
        <f>"2356588"</f>
        <v>2356588</v>
      </c>
      <c r="B959" t="s">
        <v>188</v>
      </c>
      <c r="C959" s="3">
        <v>469</v>
      </c>
    </row>
    <row r="960" spans="1:3" x14ac:dyDescent="0.25">
      <c r="A960" t="str">
        <f>"2356589"</f>
        <v>2356589</v>
      </c>
      <c r="B960" t="s">
        <v>189</v>
      </c>
      <c r="C960" s="3">
        <v>889</v>
      </c>
    </row>
    <row r="961" spans="1:3" x14ac:dyDescent="0.25">
      <c r="A961" t="str">
        <f>"2356590"</f>
        <v>2356590</v>
      </c>
      <c r="B961" t="s">
        <v>100</v>
      </c>
      <c r="C961" s="3">
        <v>1549</v>
      </c>
    </row>
    <row r="962" spans="1:3" x14ac:dyDescent="0.25">
      <c r="A962" t="str">
        <f>"2356591"</f>
        <v>2356591</v>
      </c>
      <c r="B962" t="s">
        <v>99</v>
      </c>
      <c r="C962" s="3">
        <v>2249</v>
      </c>
    </row>
    <row r="963" spans="1:3" x14ac:dyDescent="0.25">
      <c r="A963" t="str">
        <f>"2356592"</f>
        <v>2356592</v>
      </c>
      <c r="B963" t="s">
        <v>101</v>
      </c>
      <c r="C963" s="3">
        <v>810</v>
      </c>
    </row>
    <row r="964" spans="1:3" x14ac:dyDescent="0.25">
      <c r="A964" t="str">
        <f>"2356639"</f>
        <v>2356639</v>
      </c>
      <c r="B964" t="s">
        <v>1296</v>
      </c>
      <c r="C964" s="3">
        <v>30</v>
      </c>
    </row>
    <row r="965" spans="1:3" x14ac:dyDescent="0.25">
      <c r="A965" t="str">
        <f>"2356640"</f>
        <v>2356640</v>
      </c>
      <c r="B965" t="s">
        <v>1297</v>
      </c>
      <c r="C965" s="3">
        <v>60</v>
      </c>
    </row>
    <row r="966" spans="1:3" x14ac:dyDescent="0.25">
      <c r="A966" t="str">
        <f>"2356641"</f>
        <v>2356641</v>
      </c>
      <c r="B966" t="s">
        <v>1298</v>
      </c>
      <c r="C966" s="3">
        <v>100</v>
      </c>
    </row>
    <row r="967" spans="1:3" x14ac:dyDescent="0.25">
      <c r="A967" t="str">
        <f>"2356642"</f>
        <v>2356642</v>
      </c>
      <c r="B967" t="s">
        <v>1299</v>
      </c>
      <c r="C967" s="3">
        <v>138</v>
      </c>
    </row>
    <row r="968" spans="1:3" x14ac:dyDescent="0.25">
      <c r="A968" t="str">
        <f>"2356643"</f>
        <v>2356643</v>
      </c>
      <c r="B968" t="s">
        <v>1300</v>
      </c>
      <c r="C968" s="3">
        <v>38</v>
      </c>
    </row>
    <row r="969" spans="1:3" x14ac:dyDescent="0.25">
      <c r="A969" t="str">
        <f>"2356644"</f>
        <v>2356644</v>
      </c>
      <c r="B969" t="s">
        <v>1391</v>
      </c>
      <c r="C969" s="3">
        <v>49.75</v>
      </c>
    </row>
    <row r="970" spans="1:3" x14ac:dyDescent="0.25">
      <c r="A970" t="str">
        <f>"2356645"</f>
        <v>2356645</v>
      </c>
      <c r="B970" t="s">
        <v>1392</v>
      </c>
      <c r="C970" s="3">
        <v>403.54</v>
      </c>
    </row>
    <row r="971" spans="1:3" x14ac:dyDescent="0.25">
      <c r="A971" t="str">
        <f>"2356646"</f>
        <v>2356646</v>
      </c>
      <c r="B971" t="s">
        <v>1301</v>
      </c>
      <c r="C971" s="3">
        <v>20</v>
      </c>
    </row>
    <row r="972" spans="1:3" x14ac:dyDescent="0.25">
      <c r="A972" t="str">
        <f>"2356647"</f>
        <v>2356647</v>
      </c>
      <c r="B972" t="s">
        <v>1302</v>
      </c>
      <c r="C972" s="3">
        <v>50</v>
      </c>
    </row>
    <row r="973" spans="1:3" x14ac:dyDescent="0.25">
      <c r="A973" t="str">
        <f>"2356648"</f>
        <v>2356648</v>
      </c>
      <c r="B973" t="s">
        <v>1303</v>
      </c>
      <c r="C973" s="3">
        <v>100</v>
      </c>
    </row>
    <row r="974" spans="1:3" x14ac:dyDescent="0.25">
      <c r="A974" t="str">
        <f>"2356649"</f>
        <v>2356649</v>
      </c>
      <c r="B974" t="s">
        <v>1304</v>
      </c>
      <c r="C974" s="3">
        <v>155</v>
      </c>
    </row>
    <row r="975" spans="1:3" x14ac:dyDescent="0.25">
      <c r="A975" t="str">
        <f>"2356650"</f>
        <v>2356650</v>
      </c>
      <c r="B975" t="s">
        <v>1305</v>
      </c>
      <c r="C975" s="3">
        <v>221</v>
      </c>
    </row>
    <row r="976" spans="1:3" x14ac:dyDescent="0.25">
      <c r="A976" t="str">
        <f>"2356651"</f>
        <v>2356651</v>
      </c>
      <c r="B976" t="s">
        <v>1306</v>
      </c>
      <c r="C976" s="3">
        <v>65</v>
      </c>
    </row>
    <row r="977" spans="1:3" x14ac:dyDescent="0.25">
      <c r="A977" t="str">
        <f>"2356652"</f>
        <v>2356652</v>
      </c>
      <c r="B977" t="s">
        <v>1393</v>
      </c>
      <c r="C977" s="3">
        <v>77.39</v>
      </c>
    </row>
    <row r="978" spans="1:3" x14ac:dyDescent="0.25">
      <c r="A978" t="str">
        <f>"2356653"</f>
        <v>2356653</v>
      </c>
      <c r="B978" t="s">
        <v>1394</v>
      </c>
      <c r="C978" s="3">
        <v>508.57</v>
      </c>
    </row>
    <row r="979" spans="1:3" x14ac:dyDescent="0.25">
      <c r="A979" t="str">
        <f>"2356692"</f>
        <v>2356692</v>
      </c>
      <c r="B979" t="s">
        <v>1307</v>
      </c>
      <c r="C979" s="3">
        <v>29</v>
      </c>
    </row>
    <row r="980" spans="1:3" x14ac:dyDescent="0.25">
      <c r="A980" t="str">
        <f>"2356693"</f>
        <v>2356693</v>
      </c>
      <c r="B980" t="s">
        <v>1308</v>
      </c>
      <c r="C980" s="3">
        <v>59</v>
      </c>
    </row>
    <row r="981" spans="1:3" x14ac:dyDescent="0.25">
      <c r="A981" t="str">
        <f>"2356694"</f>
        <v>2356694</v>
      </c>
      <c r="B981" t="s">
        <v>1309</v>
      </c>
      <c r="C981" s="3">
        <v>99</v>
      </c>
    </row>
    <row r="982" spans="1:3" x14ac:dyDescent="0.25">
      <c r="A982" t="str">
        <f>"2356695"</f>
        <v>2356695</v>
      </c>
      <c r="B982" t="s">
        <v>1310</v>
      </c>
      <c r="C982" s="3">
        <v>139</v>
      </c>
    </row>
    <row r="983" spans="1:3" x14ac:dyDescent="0.25">
      <c r="A983" t="str">
        <f>"2356696"</f>
        <v>2356696</v>
      </c>
      <c r="B983" t="s">
        <v>1311</v>
      </c>
      <c r="C983" s="3">
        <v>39</v>
      </c>
    </row>
    <row r="984" spans="1:3" x14ac:dyDescent="0.25">
      <c r="A984" t="str">
        <f>"2356697"</f>
        <v>2356697</v>
      </c>
      <c r="B984" t="s">
        <v>1395</v>
      </c>
      <c r="C984" s="3">
        <v>54.17</v>
      </c>
    </row>
    <row r="985" spans="1:3" x14ac:dyDescent="0.25">
      <c r="A985" t="str">
        <f>"2356698"</f>
        <v>2356698</v>
      </c>
      <c r="B985" t="s">
        <v>1396</v>
      </c>
      <c r="C985" s="3">
        <v>403.54</v>
      </c>
    </row>
    <row r="986" spans="1:3" x14ac:dyDescent="0.25">
      <c r="A986" t="str">
        <f>"2356699"</f>
        <v>2356699</v>
      </c>
      <c r="B986" t="s">
        <v>1312</v>
      </c>
      <c r="C986" s="3">
        <v>20</v>
      </c>
    </row>
    <row r="987" spans="1:3" x14ac:dyDescent="0.25">
      <c r="A987" t="str">
        <f>"2356700"</f>
        <v>2356700</v>
      </c>
      <c r="B987" t="s">
        <v>1313</v>
      </c>
      <c r="C987" s="3">
        <v>49</v>
      </c>
    </row>
    <row r="988" spans="1:3" x14ac:dyDescent="0.25">
      <c r="A988" t="str">
        <f>"2356701"</f>
        <v>2356701</v>
      </c>
      <c r="B988" t="s">
        <v>1314</v>
      </c>
      <c r="C988" s="3">
        <v>99</v>
      </c>
    </row>
    <row r="989" spans="1:3" x14ac:dyDescent="0.25">
      <c r="A989" t="str">
        <f>"2356702"</f>
        <v>2356702</v>
      </c>
      <c r="B989" t="s">
        <v>1315</v>
      </c>
      <c r="C989" s="3">
        <v>159</v>
      </c>
    </row>
    <row r="990" spans="1:3" x14ac:dyDescent="0.25">
      <c r="A990" t="str">
        <f>"2356703"</f>
        <v>2356703</v>
      </c>
      <c r="B990" t="s">
        <v>1316</v>
      </c>
      <c r="C990" s="3">
        <v>239</v>
      </c>
    </row>
    <row r="991" spans="1:3" x14ac:dyDescent="0.25">
      <c r="A991" t="str">
        <f>"2356704"</f>
        <v>2356704</v>
      </c>
      <c r="B991" t="s">
        <v>1317</v>
      </c>
      <c r="C991" s="3">
        <v>65</v>
      </c>
    </row>
    <row r="992" spans="1:3" x14ac:dyDescent="0.25">
      <c r="A992" t="str">
        <f>"2356705"</f>
        <v>2356705</v>
      </c>
      <c r="B992" t="s">
        <v>1393</v>
      </c>
      <c r="C992" s="3">
        <v>87.34</v>
      </c>
    </row>
    <row r="993" spans="1:3" x14ac:dyDescent="0.25">
      <c r="A993" t="str">
        <f>"2356706"</f>
        <v>2356706</v>
      </c>
      <c r="B993" t="s">
        <v>1397</v>
      </c>
      <c r="C993" s="3">
        <v>541.74</v>
      </c>
    </row>
    <row r="994" spans="1:3" x14ac:dyDescent="0.25">
      <c r="A994" t="str">
        <f>"2356745"</f>
        <v>2356745</v>
      </c>
      <c r="B994" t="s">
        <v>1318</v>
      </c>
      <c r="C994" s="3">
        <v>40</v>
      </c>
    </row>
    <row r="995" spans="1:3" x14ac:dyDescent="0.25">
      <c r="A995" t="str">
        <f>"2356746"</f>
        <v>2356746</v>
      </c>
      <c r="B995" t="s">
        <v>1319</v>
      </c>
      <c r="C995" s="3">
        <v>70</v>
      </c>
    </row>
    <row r="996" spans="1:3" x14ac:dyDescent="0.25">
      <c r="A996" t="str">
        <f>"2356747"</f>
        <v>2356747</v>
      </c>
      <c r="B996" t="s">
        <v>1320</v>
      </c>
      <c r="C996" s="3">
        <v>110</v>
      </c>
    </row>
    <row r="997" spans="1:3" x14ac:dyDescent="0.25">
      <c r="A997" t="str">
        <f>"2356748"</f>
        <v>2356748</v>
      </c>
      <c r="B997" t="s">
        <v>1321</v>
      </c>
      <c r="C997" s="3">
        <v>150</v>
      </c>
    </row>
    <row r="998" spans="1:3" x14ac:dyDescent="0.25">
      <c r="A998" t="str">
        <f>"2356749"</f>
        <v>2356749</v>
      </c>
      <c r="B998" t="s">
        <v>1322</v>
      </c>
      <c r="C998" s="3">
        <v>50</v>
      </c>
    </row>
    <row r="999" spans="1:3" x14ac:dyDescent="0.25">
      <c r="A999" t="str">
        <f>"2356750"</f>
        <v>2356750</v>
      </c>
      <c r="B999" t="s">
        <v>1391</v>
      </c>
      <c r="C999" s="3">
        <v>54.17</v>
      </c>
    </row>
    <row r="1000" spans="1:3" x14ac:dyDescent="0.25">
      <c r="A1000" t="str">
        <f>"2356751"</f>
        <v>2356751</v>
      </c>
      <c r="B1000" t="s">
        <v>1398</v>
      </c>
      <c r="C1000" s="3">
        <v>403.54</v>
      </c>
    </row>
    <row r="1001" spans="1:3" x14ac:dyDescent="0.25">
      <c r="A1001" t="str">
        <f>"2356752"</f>
        <v>2356752</v>
      </c>
      <c r="B1001" t="s">
        <v>1323</v>
      </c>
      <c r="C1001" s="3">
        <v>20</v>
      </c>
    </row>
    <row r="1002" spans="1:3" x14ac:dyDescent="0.25">
      <c r="A1002" t="str">
        <f>"2356753"</f>
        <v>2356753</v>
      </c>
      <c r="B1002" t="s">
        <v>1324</v>
      </c>
      <c r="C1002" s="3">
        <v>60</v>
      </c>
    </row>
    <row r="1003" spans="1:3" x14ac:dyDescent="0.25">
      <c r="A1003" t="str">
        <f>"2356754"</f>
        <v>2356754</v>
      </c>
      <c r="B1003" t="s">
        <v>1325</v>
      </c>
      <c r="C1003" s="3">
        <v>110</v>
      </c>
    </row>
    <row r="1004" spans="1:3" x14ac:dyDescent="0.25">
      <c r="A1004" t="str">
        <f>"2356755"</f>
        <v>2356755</v>
      </c>
      <c r="B1004" t="s">
        <v>1326</v>
      </c>
      <c r="C1004" s="3">
        <v>170</v>
      </c>
    </row>
    <row r="1005" spans="1:3" x14ac:dyDescent="0.25">
      <c r="A1005" t="str">
        <f>"2356756"</f>
        <v>2356756</v>
      </c>
      <c r="B1005" t="s">
        <v>1327</v>
      </c>
      <c r="C1005" s="3">
        <v>253</v>
      </c>
    </row>
    <row r="1006" spans="1:3" x14ac:dyDescent="0.25">
      <c r="A1006" t="str">
        <f>"2356757"</f>
        <v>2356757</v>
      </c>
      <c r="B1006" t="s">
        <v>1328</v>
      </c>
      <c r="C1006" s="3">
        <v>70</v>
      </c>
    </row>
    <row r="1007" spans="1:3" x14ac:dyDescent="0.25">
      <c r="A1007" t="str">
        <f>"2356758"</f>
        <v>2356758</v>
      </c>
      <c r="B1007" t="s">
        <v>1399</v>
      </c>
      <c r="C1007" s="3">
        <v>87.34</v>
      </c>
    </row>
    <row r="1008" spans="1:3" x14ac:dyDescent="0.25">
      <c r="A1008" t="str">
        <f>"2356759"</f>
        <v>2356759</v>
      </c>
      <c r="B1008" t="s">
        <v>1394</v>
      </c>
      <c r="C1008" s="3">
        <v>541.74</v>
      </c>
    </row>
    <row r="1009" spans="1:3" x14ac:dyDescent="0.25">
      <c r="A1009" t="str">
        <f>"2356829"</f>
        <v>2356829</v>
      </c>
      <c r="B1009" t="s">
        <v>1371</v>
      </c>
      <c r="C1009" s="3">
        <v>1712</v>
      </c>
    </row>
    <row r="1010" spans="1:3" x14ac:dyDescent="0.25">
      <c r="A1010" t="str">
        <f>"2356830"</f>
        <v>2356830</v>
      </c>
      <c r="B1010" t="s">
        <v>1372</v>
      </c>
      <c r="C1010" s="3">
        <v>2983</v>
      </c>
    </row>
    <row r="1011" spans="1:3" x14ac:dyDescent="0.25">
      <c r="A1011" t="str">
        <f>"2356831"</f>
        <v>2356831</v>
      </c>
      <c r="B1011" t="s">
        <v>1373</v>
      </c>
      <c r="C1011" s="3">
        <v>4377</v>
      </c>
    </row>
    <row r="1012" spans="1:3" x14ac:dyDescent="0.25">
      <c r="A1012" t="str">
        <f>"2356832"</f>
        <v>2356832</v>
      </c>
      <c r="B1012" t="s">
        <v>1374</v>
      </c>
      <c r="C1012" s="3">
        <v>5604</v>
      </c>
    </row>
    <row r="1013" spans="1:3" x14ac:dyDescent="0.25">
      <c r="A1013" t="str">
        <f>"2356833"</f>
        <v>2356833</v>
      </c>
      <c r="B1013" t="s">
        <v>1375</v>
      </c>
      <c r="C1013" s="3">
        <v>2210</v>
      </c>
    </row>
    <row r="1014" spans="1:3" x14ac:dyDescent="0.25">
      <c r="A1014" t="str">
        <f>"2356834"</f>
        <v>2356834</v>
      </c>
      <c r="B1014" t="s">
        <v>1485</v>
      </c>
      <c r="C1014" s="3">
        <v>2718.4</v>
      </c>
    </row>
    <row r="1015" spans="1:3" x14ac:dyDescent="0.25">
      <c r="A1015" t="str">
        <f>"2356835"</f>
        <v>2356835</v>
      </c>
      <c r="B1015" t="s">
        <v>1486</v>
      </c>
      <c r="C1015" s="3">
        <v>3044.74</v>
      </c>
    </row>
    <row r="1016" spans="1:3" x14ac:dyDescent="0.25">
      <c r="A1016" t="str">
        <f>"2356866"</f>
        <v>2356866</v>
      </c>
      <c r="B1016" t="s">
        <v>1376</v>
      </c>
      <c r="C1016" s="3">
        <v>2210</v>
      </c>
    </row>
    <row r="1017" spans="1:3" x14ac:dyDescent="0.25">
      <c r="A1017" t="str">
        <f>"2356867"</f>
        <v>2356867</v>
      </c>
      <c r="B1017" t="s">
        <v>1377</v>
      </c>
      <c r="C1017" s="3">
        <v>3757</v>
      </c>
    </row>
    <row r="1018" spans="1:3" x14ac:dyDescent="0.25">
      <c r="A1018" t="str">
        <f>"2356868"</f>
        <v>2356868</v>
      </c>
      <c r="B1018" t="s">
        <v>1378</v>
      </c>
      <c r="C1018" s="3">
        <v>5969</v>
      </c>
    </row>
    <row r="1019" spans="1:3" x14ac:dyDescent="0.25">
      <c r="A1019" t="str">
        <f>"2356869"</f>
        <v>2356869</v>
      </c>
      <c r="B1019" t="s">
        <v>1379</v>
      </c>
      <c r="C1019" s="3">
        <v>7516</v>
      </c>
    </row>
    <row r="1020" spans="1:3" x14ac:dyDescent="0.25">
      <c r="A1020" t="str">
        <f>"2356870"</f>
        <v>2356870</v>
      </c>
      <c r="B1020" t="s">
        <v>1380</v>
      </c>
      <c r="C1020" s="3">
        <v>5858</v>
      </c>
    </row>
    <row r="1021" spans="1:3" x14ac:dyDescent="0.25">
      <c r="A1021" t="str">
        <f>"2356871"</f>
        <v>2356871</v>
      </c>
      <c r="B1021" t="s">
        <v>1487</v>
      </c>
      <c r="C1021" s="3">
        <v>7200.12</v>
      </c>
    </row>
    <row r="1022" spans="1:3" x14ac:dyDescent="0.25">
      <c r="A1022" t="str">
        <f>"2356872"</f>
        <v>2356872</v>
      </c>
      <c r="B1022" t="s">
        <v>1488</v>
      </c>
      <c r="C1022" s="3">
        <v>7504.7</v>
      </c>
    </row>
    <row r="1023" spans="1:3" x14ac:dyDescent="0.25">
      <c r="A1023" t="str">
        <f>"2356903"</f>
        <v>2356903</v>
      </c>
      <c r="B1023" t="s">
        <v>1381</v>
      </c>
      <c r="C1023" s="3">
        <v>3184</v>
      </c>
    </row>
    <row r="1024" spans="1:3" x14ac:dyDescent="0.25">
      <c r="A1024" t="str">
        <f>"2356904"</f>
        <v>2356904</v>
      </c>
      <c r="B1024" t="s">
        <v>1382</v>
      </c>
      <c r="C1024" s="3">
        <v>5306</v>
      </c>
    </row>
    <row r="1025" spans="1:3" x14ac:dyDescent="0.25">
      <c r="A1025" t="str">
        <f>"2356905"</f>
        <v>2356905</v>
      </c>
      <c r="B1025" t="s">
        <v>1383</v>
      </c>
      <c r="C1025" s="3">
        <v>8490</v>
      </c>
    </row>
    <row r="1026" spans="1:3" x14ac:dyDescent="0.25">
      <c r="A1026" t="str">
        <f>"2356906"</f>
        <v>2356906</v>
      </c>
      <c r="B1026" t="s">
        <v>1384</v>
      </c>
      <c r="C1026" s="3">
        <v>10613</v>
      </c>
    </row>
    <row r="1027" spans="1:3" x14ac:dyDescent="0.25">
      <c r="A1027" t="str">
        <f>"2356907"</f>
        <v>2356907</v>
      </c>
      <c r="B1027" t="s">
        <v>1385</v>
      </c>
      <c r="C1027" s="3">
        <v>4135</v>
      </c>
    </row>
    <row r="1028" spans="1:3" x14ac:dyDescent="0.25">
      <c r="A1028" t="str">
        <f>"2356908"</f>
        <v>2356908</v>
      </c>
      <c r="B1028" t="s">
        <v>1489</v>
      </c>
      <c r="C1028" s="3">
        <v>5080.01</v>
      </c>
    </row>
    <row r="1029" spans="1:3" x14ac:dyDescent="0.25">
      <c r="A1029" t="str">
        <f>"2356909"</f>
        <v>2356909</v>
      </c>
      <c r="B1029" t="s">
        <v>1490</v>
      </c>
      <c r="C1029" s="3">
        <v>5678.3</v>
      </c>
    </row>
    <row r="1030" spans="1:3" x14ac:dyDescent="0.25">
      <c r="A1030" t="str">
        <f>"2356940"</f>
        <v>2356940</v>
      </c>
      <c r="B1030" t="s">
        <v>1386</v>
      </c>
      <c r="C1030" s="3">
        <v>622</v>
      </c>
    </row>
    <row r="1031" spans="1:3" x14ac:dyDescent="0.25">
      <c r="A1031" t="str">
        <f>"2356941"</f>
        <v>2356941</v>
      </c>
      <c r="B1031" t="s">
        <v>1387</v>
      </c>
      <c r="C1031" s="3">
        <v>1215</v>
      </c>
    </row>
    <row r="1032" spans="1:3" x14ac:dyDescent="0.25">
      <c r="A1032" t="str">
        <f>"2356942"</f>
        <v>2356942</v>
      </c>
      <c r="B1032" t="s">
        <v>1388</v>
      </c>
      <c r="C1032" s="3">
        <v>1778</v>
      </c>
    </row>
    <row r="1033" spans="1:3" x14ac:dyDescent="0.25">
      <c r="A1033" t="str">
        <f>"2356943"</f>
        <v>2356943</v>
      </c>
      <c r="B1033" t="s">
        <v>1389</v>
      </c>
      <c r="C1033" s="3">
        <v>2276</v>
      </c>
    </row>
    <row r="1034" spans="1:3" x14ac:dyDescent="0.25">
      <c r="A1034" t="str">
        <f>"2356944"</f>
        <v>2356944</v>
      </c>
      <c r="B1034" t="s">
        <v>1390</v>
      </c>
      <c r="C1034" s="3">
        <v>861</v>
      </c>
    </row>
    <row r="1035" spans="1:3" x14ac:dyDescent="0.25">
      <c r="A1035" t="str">
        <f>"2356945"</f>
        <v>2356945</v>
      </c>
      <c r="B1035" t="s">
        <v>1491</v>
      </c>
      <c r="C1035" s="3">
        <v>1058.43</v>
      </c>
    </row>
    <row r="1036" spans="1:3" x14ac:dyDescent="0.25">
      <c r="A1036" t="str">
        <f>"2356946"</f>
        <v>2356946</v>
      </c>
      <c r="B1036" t="s">
        <v>1492</v>
      </c>
      <c r="C1036" s="3">
        <v>1271.6300000000001</v>
      </c>
    </row>
    <row r="1037" spans="1:3" x14ac:dyDescent="0.25">
      <c r="A1037" t="str">
        <f>"2356985"</f>
        <v>2356985</v>
      </c>
      <c r="B1037" t="s">
        <v>1400</v>
      </c>
      <c r="C1037" s="3">
        <v>771.46</v>
      </c>
    </row>
    <row r="1038" spans="1:3" x14ac:dyDescent="0.25">
      <c r="A1038" t="str">
        <f>"2356986"</f>
        <v>2356986</v>
      </c>
      <c r="B1038" t="s">
        <v>1401</v>
      </c>
      <c r="C1038" s="3">
        <v>1344.2</v>
      </c>
    </row>
    <row r="1039" spans="1:3" x14ac:dyDescent="0.25">
      <c r="A1039" t="str">
        <f>"2356987"</f>
        <v>2356987</v>
      </c>
      <c r="B1039" t="s">
        <v>1402</v>
      </c>
      <c r="C1039" s="3">
        <v>1972.36</v>
      </c>
    </row>
    <row r="1040" spans="1:3" x14ac:dyDescent="0.25">
      <c r="A1040" t="str">
        <f>"2356995"</f>
        <v>2356995</v>
      </c>
      <c r="B1040" t="s">
        <v>1403</v>
      </c>
      <c r="C1040" s="3">
        <v>995.86</v>
      </c>
    </row>
    <row r="1041" spans="1:3" x14ac:dyDescent="0.25">
      <c r="A1041" t="str">
        <f>"2356996"</f>
        <v>2356996</v>
      </c>
      <c r="B1041" t="s">
        <v>1404</v>
      </c>
      <c r="C1041" s="3">
        <v>1692.98</v>
      </c>
    </row>
    <row r="1042" spans="1:3" x14ac:dyDescent="0.25">
      <c r="A1042" t="str">
        <f>"2356997"</f>
        <v>2356997</v>
      </c>
      <c r="B1042" t="s">
        <v>1405</v>
      </c>
      <c r="C1042" s="3">
        <v>2689.74</v>
      </c>
    </row>
    <row r="1043" spans="1:3" x14ac:dyDescent="0.25">
      <c r="A1043" t="str">
        <f>"2357005"</f>
        <v>2357005</v>
      </c>
      <c r="B1043" t="s">
        <v>1406</v>
      </c>
      <c r="C1043" s="3">
        <v>1434.77</v>
      </c>
    </row>
    <row r="1044" spans="1:3" x14ac:dyDescent="0.25">
      <c r="A1044" t="str">
        <f>"2357006"</f>
        <v>2357006</v>
      </c>
      <c r="B1044" t="s">
        <v>1407</v>
      </c>
      <c r="C1044" s="3">
        <v>2390.98</v>
      </c>
    </row>
    <row r="1045" spans="1:3" x14ac:dyDescent="0.25">
      <c r="A1045" t="str">
        <f>"2357007"</f>
        <v>2357007</v>
      </c>
      <c r="B1045" t="s">
        <v>1408</v>
      </c>
      <c r="C1045" s="3">
        <v>3825.74</v>
      </c>
    </row>
    <row r="1046" spans="1:3" x14ac:dyDescent="0.25">
      <c r="A1046" t="str">
        <f>"2359916"</f>
        <v>2359916</v>
      </c>
      <c r="B1046" t="s">
        <v>3021</v>
      </c>
      <c r="C1046" s="3">
        <v>311</v>
      </c>
    </row>
    <row r="1047" spans="1:3" x14ac:dyDescent="0.25">
      <c r="A1047" t="str">
        <f>"2359917"</f>
        <v>2359917</v>
      </c>
      <c r="B1047" t="s">
        <v>3022</v>
      </c>
      <c r="C1047" s="3">
        <v>561</v>
      </c>
    </row>
    <row r="1048" spans="1:3" x14ac:dyDescent="0.25">
      <c r="A1048" t="str">
        <f>"2359918"</f>
        <v>2359918</v>
      </c>
      <c r="B1048" t="s">
        <v>3023</v>
      </c>
      <c r="C1048" s="3">
        <v>824</v>
      </c>
    </row>
    <row r="1049" spans="1:3" x14ac:dyDescent="0.25">
      <c r="A1049" t="str">
        <f>"2359919"</f>
        <v>2359919</v>
      </c>
      <c r="B1049" t="s">
        <v>3024</v>
      </c>
      <c r="C1049" s="3">
        <v>1049</v>
      </c>
    </row>
    <row r="1050" spans="1:3" x14ac:dyDescent="0.25">
      <c r="A1050" t="str">
        <f>"2359920"</f>
        <v>2359920</v>
      </c>
      <c r="B1050" t="s">
        <v>3025</v>
      </c>
      <c r="C1050" s="3">
        <v>411</v>
      </c>
    </row>
    <row r="1051" spans="1:3" x14ac:dyDescent="0.25">
      <c r="A1051" t="str">
        <f>"2359921"</f>
        <v>2359921</v>
      </c>
      <c r="B1051" t="s">
        <v>3026</v>
      </c>
      <c r="C1051" s="3">
        <v>524</v>
      </c>
    </row>
    <row r="1052" spans="1:3" x14ac:dyDescent="0.25">
      <c r="A1052" t="str">
        <f>"2359922"</f>
        <v>2359922</v>
      </c>
      <c r="B1052" t="s">
        <v>3027</v>
      </c>
      <c r="C1052" s="3">
        <v>961</v>
      </c>
    </row>
    <row r="1053" spans="1:3" x14ac:dyDescent="0.25">
      <c r="A1053" t="str">
        <f>"2359957"</f>
        <v>2359957</v>
      </c>
      <c r="B1053" t="s">
        <v>3028</v>
      </c>
      <c r="C1053" s="3">
        <v>824</v>
      </c>
    </row>
    <row r="1054" spans="1:3" x14ac:dyDescent="0.25">
      <c r="A1054" t="str">
        <f>"2359958"</f>
        <v>2359958</v>
      </c>
      <c r="B1054" t="s">
        <v>3029</v>
      </c>
      <c r="C1054" s="3">
        <v>1561</v>
      </c>
    </row>
    <row r="1055" spans="1:3" x14ac:dyDescent="0.25">
      <c r="A1055" t="str">
        <f>"2359959"</f>
        <v>2359959</v>
      </c>
      <c r="B1055" t="s">
        <v>3030</v>
      </c>
      <c r="C1055" s="3">
        <v>2186</v>
      </c>
    </row>
    <row r="1056" spans="1:3" x14ac:dyDescent="0.25">
      <c r="A1056" t="str">
        <f>"2359960"</f>
        <v>2359960</v>
      </c>
      <c r="B1056" t="s">
        <v>3031</v>
      </c>
      <c r="C1056" s="3">
        <v>2861</v>
      </c>
    </row>
    <row r="1057" spans="1:3" x14ac:dyDescent="0.25">
      <c r="A1057" t="str">
        <f>"2359961"</f>
        <v>2359961</v>
      </c>
      <c r="B1057" t="s">
        <v>3032</v>
      </c>
      <c r="C1057" s="3">
        <v>1074</v>
      </c>
    </row>
    <row r="1058" spans="1:3" x14ac:dyDescent="0.25">
      <c r="A1058" t="str">
        <f>"2359962"</f>
        <v>2359962</v>
      </c>
      <c r="B1058" t="s">
        <v>3033</v>
      </c>
      <c r="C1058" s="3">
        <v>1349</v>
      </c>
    </row>
    <row r="1059" spans="1:3" x14ac:dyDescent="0.25">
      <c r="A1059" t="str">
        <f>"2359963"</f>
        <v>2359963</v>
      </c>
      <c r="B1059" t="s">
        <v>3034</v>
      </c>
      <c r="C1059" s="3">
        <v>950</v>
      </c>
    </row>
    <row r="1060" spans="1:3" x14ac:dyDescent="0.25">
      <c r="A1060" t="str">
        <f>"2359998"</f>
        <v>2359998</v>
      </c>
      <c r="B1060" t="s">
        <v>3035</v>
      </c>
      <c r="C1060" s="3">
        <v>886</v>
      </c>
    </row>
    <row r="1061" spans="1:3" x14ac:dyDescent="0.25">
      <c r="A1061" t="str">
        <f>"2359999"</f>
        <v>2359999</v>
      </c>
      <c r="B1061" t="s">
        <v>3036</v>
      </c>
      <c r="C1061" s="3">
        <v>1624</v>
      </c>
    </row>
    <row r="1062" spans="1:3" x14ac:dyDescent="0.25">
      <c r="A1062" t="str">
        <f>"2360000"</f>
        <v>2360000</v>
      </c>
      <c r="B1062" t="s">
        <v>3037</v>
      </c>
      <c r="C1062" s="3">
        <v>2374</v>
      </c>
    </row>
    <row r="1063" spans="1:3" x14ac:dyDescent="0.25">
      <c r="A1063" t="str">
        <f>"2360001"</f>
        <v>2360001</v>
      </c>
      <c r="B1063" t="s">
        <v>3038</v>
      </c>
      <c r="C1063" s="3">
        <v>3049</v>
      </c>
    </row>
    <row r="1064" spans="1:3" x14ac:dyDescent="0.25">
      <c r="A1064" t="str">
        <f>"2360002"</f>
        <v>2360002</v>
      </c>
      <c r="B1064" t="s">
        <v>3039</v>
      </c>
      <c r="C1064" s="3">
        <v>1149</v>
      </c>
    </row>
    <row r="1065" spans="1:3" x14ac:dyDescent="0.25">
      <c r="A1065" t="str">
        <f>"2360003"</f>
        <v>2360003</v>
      </c>
      <c r="B1065" t="s">
        <v>3040</v>
      </c>
      <c r="C1065" s="3">
        <v>1436</v>
      </c>
    </row>
    <row r="1066" spans="1:3" x14ac:dyDescent="0.25">
      <c r="A1066" t="str">
        <f>"2360004"</f>
        <v>2360004</v>
      </c>
      <c r="B1066" t="s">
        <v>3041</v>
      </c>
      <c r="C1066" s="3">
        <v>1049</v>
      </c>
    </row>
    <row r="1067" spans="1:3" x14ac:dyDescent="0.25">
      <c r="A1067" t="str">
        <f>"2360039"</f>
        <v>2360039</v>
      </c>
      <c r="B1067" t="s">
        <v>3042</v>
      </c>
      <c r="C1067" s="3">
        <v>999</v>
      </c>
    </row>
    <row r="1068" spans="1:3" x14ac:dyDescent="0.25">
      <c r="A1068" t="str">
        <f>"2360040"</f>
        <v>2360040</v>
      </c>
      <c r="B1068" t="s">
        <v>3043</v>
      </c>
      <c r="C1068" s="3">
        <v>1874</v>
      </c>
    </row>
    <row r="1069" spans="1:3" x14ac:dyDescent="0.25">
      <c r="A1069" t="str">
        <f>"2360041"</f>
        <v>2360041</v>
      </c>
      <c r="B1069" t="s">
        <v>3044</v>
      </c>
      <c r="C1069" s="3">
        <v>2624</v>
      </c>
    </row>
    <row r="1070" spans="1:3" x14ac:dyDescent="0.25">
      <c r="A1070" t="str">
        <f>"2360042"</f>
        <v>2360042</v>
      </c>
      <c r="B1070" t="s">
        <v>3045</v>
      </c>
      <c r="C1070" s="3">
        <v>3374</v>
      </c>
    </row>
    <row r="1071" spans="1:3" x14ac:dyDescent="0.25">
      <c r="A1071" t="str">
        <f>"2360043"</f>
        <v>2360043</v>
      </c>
      <c r="B1071" t="s">
        <v>3046</v>
      </c>
      <c r="C1071" s="3">
        <v>1299</v>
      </c>
    </row>
    <row r="1072" spans="1:3" x14ac:dyDescent="0.25">
      <c r="A1072" t="str">
        <f>"2360044"</f>
        <v>2360044</v>
      </c>
      <c r="B1072" t="s">
        <v>3047</v>
      </c>
      <c r="C1072" s="3">
        <v>1624</v>
      </c>
    </row>
    <row r="1073" spans="1:3" x14ac:dyDescent="0.25">
      <c r="A1073" t="str">
        <f>"2360045"</f>
        <v>2360045</v>
      </c>
      <c r="B1073" t="s">
        <v>3048</v>
      </c>
      <c r="C1073" s="3">
        <v>1086</v>
      </c>
    </row>
    <row r="1074" spans="1:3" x14ac:dyDescent="0.25">
      <c r="A1074" t="str">
        <f>"2360080"</f>
        <v>2360080</v>
      </c>
      <c r="B1074" t="s">
        <v>3049</v>
      </c>
      <c r="C1074" s="3">
        <v>161</v>
      </c>
    </row>
    <row r="1075" spans="1:3" x14ac:dyDescent="0.25">
      <c r="A1075" t="str">
        <f>"2360081"</f>
        <v>2360081</v>
      </c>
      <c r="B1075" t="s">
        <v>3050</v>
      </c>
      <c r="C1075" s="3">
        <v>286</v>
      </c>
    </row>
    <row r="1076" spans="1:3" x14ac:dyDescent="0.25">
      <c r="A1076" t="str">
        <f>"2360082"</f>
        <v>2360082</v>
      </c>
      <c r="B1076" t="s">
        <v>3051</v>
      </c>
      <c r="C1076" s="3">
        <v>411</v>
      </c>
    </row>
    <row r="1077" spans="1:3" x14ac:dyDescent="0.25">
      <c r="A1077" t="str">
        <f>"2360083"</f>
        <v>2360083</v>
      </c>
      <c r="B1077" t="s">
        <v>3052</v>
      </c>
      <c r="C1077" s="3">
        <v>536</v>
      </c>
    </row>
    <row r="1078" spans="1:3" x14ac:dyDescent="0.25">
      <c r="A1078" t="str">
        <f>"2360084"</f>
        <v>2360084</v>
      </c>
      <c r="B1078" t="s">
        <v>3053</v>
      </c>
      <c r="C1078" s="3">
        <v>211</v>
      </c>
    </row>
    <row r="1079" spans="1:3" x14ac:dyDescent="0.25">
      <c r="A1079" t="str">
        <f>"2360085"</f>
        <v>2360085</v>
      </c>
      <c r="B1079" t="s">
        <v>3054</v>
      </c>
      <c r="C1079" s="3">
        <v>261</v>
      </c>
    </row>
    <row r="1080" spans="1:3" x14ac:dyDescent="0.25">
      <c r="A1080" t="str">
        <f>"2360086"</f>
        <v>2360086</v>
      </c>
      <c r="B1080" t="s">
        <v>3055</v>
      </c>
      <c r="C1080" s="3">
        <v>675</v>
      </c>
    </row>
    <row r="1081" spans="1:3" x14ac:dyDescent="0.25">
      <c r="A1081" t="str">
        <f>"2360121"</f>
        <v>2360121</v>
      </c>
      <c r="B1081" t="s">
        <v>3056</v>
      </c>
      <c r="C1081" s="3">
        <v>274</v>
      </c>
    </row>
    <row r="1082" spans="1:3" x14ac:dyDescent="0.25">
      <c r="A1082" t="str">
        <f>"2360122"</f>
        <v>2360122</v>
      </c>
      <c r="B1082" t="s">
        <v>3057</v>
      </c>
      <c r="C1082" s="3">
        <v>499</v>
      </c>
    </row>
    <row r="1083" spans="1:3" x14ac:dyDescent="0.25">
      <c r="A1083" t="str">
        <f>"2360123"</f>
        <v>2360123</v>
      </c>
      <c r="B1083" t="s">
        <v>3058</v>
      </c>
      <c r="C1083" s="3">
        <v>724</v>
      </c>
    </row>
    <row r="1084" spans="1:3" x14ac:dyDescent="0.25">
      <c r="A1084" t="str">
        <f>"2360124"</f>
        <v>2360124</v>
      </c>
      <c r="B1084" t="s">
        <v>3059</v>
      </c>
      <c r="C1084" s="3">
        <v>874</v>
      </c>
    </row>
    <row r="1085" spans="1:3" x14ac:dyDescent="0.25">
      <c r="A1085" t="str">
        <f>"2360125"</f>
        <v>2360125</v>
      </c>
      <c r="B1085" t="s">
        <v>3060</v>
      </c>
      <c r="C1085" s="3">
        <v>349</v>
      </c>
    </row>
    <row r="1086" spans="1:3" x14ac:dyDescent="0.25">
      <c r="A1086" t="str">
        <f>"2360126"</f>
        <v>2360126</v>
      </c>
      <c r="B1086" t="s">
        <v>3061</v>
      </c>
      <c r="C1086" s="3">
        <v>436</v>
      </c>
    </row>
    <row r="1087" spans="1:3" x14ac:dyDescent="0.25">
      <c r="A1087" t="str">
        <f>"2360127"</f>
        <v>2360127</v>
      </c>
      <c r="B1087" t="s">
        <v>3062</v>
      </c>
      <c r="C1087" s="3">
        <v>694</v>
      </c>
    </row>
    <row r="1088" spans="1:3" x14ac:dyDescent="0.25">
      <c r="A1088" t="str">
        <f>"2360162"</f>
        <v>2360162</v>
      </c>
      <c r="B1088" t="s">
        <v>3063</v>
      </c>
      <c r="C1088" s="3">
        <v>574</v>
      </c>
    </row>
    <row r="1089" spans="1:3" x14ac:dyDescent="0.25">
      <c r="A1089" t="str">
        <f>"2360163"</f>
        <v>2360163</v>
      </c>
      <c r="B1089" t="s">
        <v>3064</v>
      </c>
      <c r="C1089" s="3">
        <v>1061</v>
      </c>
    </row>
    <row r="1090" spans="1:3" x14ac:dyDescent="0.25">
      <c r="A1090" t="str">
        <f>"2360164"</f>
        <v>2360164</v>
      </c>
      <c r="B1090" t="s">
        <v>3065</v>
      </c>
      <c r="C1090" s="3">
        <v>1561</v>
      </c>
    </row>
    <row r="1091" spans="1:3" x14ac:dyDescent="0.25">
      <c r="A1091" t="str">
        <f>"2360165"</f>
        <v>2360165</v>
      </c>
      <c r="B1091" t="s">
        <v>3066</v>
      </c>
      <c r="C1091" s="3">
        <v>1999</v>
      </c>
    </row>
    <row r="1092" spans="1:3" x14ac:dyDescent="0.25">
      <c r="A1092" t="str">
        <f>"2360166"</f>
        <v>2360166</v>
      </c>
      <c r="B1092" t="s">
        <v>3067</v>
      </c>
      <c r="C1092" s="3">
        <v>744</v>
      </c>
    </row>
    <row r="1093" spans="1:3" x14ac:dyDescent="0.25">
      <c r="A1093" t="str">
        <f>"2360167"</f>
        <v>2360167</v>
      </c>
      <c r="B1093" t="s">
        <v>3068</v>
      </c>
      <c r="C1093" s="3">
        <v>931</v>
      </c>
    </row>
    <row r="1094" spans="1:3" x14ac:dyDescent="0.25">
      <c r="A1094" t="str">
        <f>"2360168"</f>
        <v>2360168</v>
      </c>
      <c r="B1094" t="s">
        <v>3069</v>
      </c>
      <c r="C1094" s="3">
        <v>819</v>
      </c>
    </row>
    <row r="1095" spans="1:3" x14ac:dyDescent="0.25">
      <c r="A1095" t="s">
        <v>1913</v>
      </c>
      <c r="B1095" t="s">
        <v>1914</v>
      </c>
      <c r="C1095" s="3">
        <v>116.83</v>
      </c>
    </row>
    <row r="1096" spans="1:3" x14ac:dyDescent="0.25">
      <c r="A1096" t="s">
        <v>1915</v>
      </c>
      <c r="B1096" t="s">
        <v>1916</v>
      </c>
      <c r="C1096" s="3">
        <v>158.19</v>
      </c>
    </row>
    <row r="1097" spans="1:3" x14ac:dyDescent="0.25">
      <c r="A1097" t="s">
        <v>1917</v>
      </c>
      <c r="B1097" t="s">
        <v>1918</v>
      </c>
      <c r="C1097" s="3">
        <v>129.91</v>
      </c>
    </row>
    <row r="1098" spans="1:3" x14ac:dyDescent="0.25">
      <c r="A1098" t="s">
        <v>1919</v>
      </c>
      <c r="B1098" t="s">
        <v>1920</v>
      </c>
      <c r="C1098" s="3">
        <v>171.27</v>
      </c>
    </row>
    <row r="1099" spans="1:3" x14ac:dyDescent="0.25">
      <c r="A1099" t="s">
        <v>1921</v>
      </c>
      <c r="B1099" t="s">
        <v>1922</v>
      </c>
      <c r="C1099" s="3">
        <v>129.91</v>
      </c>
    </row>
    <row r="1100" spans="1:3" x14ac:dyDescent="0.25">
      <c r="A1100" s="2" t="s">
        <v>3086</v>
      </c>
      <c r="B1100" s="2" t="s">
        <v>3087</v>
      </c>
      <c r="C1100" s="4">
        <v>5021.5</v>
      </c>
    </row>
    <row r="1101" spans="1:3" x14ac:dyDescent="0.25">
      <c r="A1101" t="s">
        <v>1030</v>
      </c>
      <c r="B1101" t="s">
        <v>1031</v>
      </c>
      <c r="C1101" s="3">
        <v>349</v>
      </c>
    </row>
    <row r="1102" spans="1:3" x14ac:dyDescent="0.25">
      <c r="A1102" t="s">
        <v>512</v>
      </c>
      <c r="B1102" t="s">
        <v>513</v>
      </c>
      <c r="C1102" s="3">
        <v>3099</v>
      </c>
    </row>
    <row r="1103" spans="1:3" x14ac:dyDescent="0.25">
      <c r="A1103" t="s">
        <v>174</v>
      </c>
      <c r="B1103" t="s">
        <v>175</v>
      </c>
      <c r="C1103" s="3">
        <v>4419</v>
      </c>
    </row>
    <row r="1104" spans="1:3" x14ac:dyDescent="0.25">
      <c r="A1104" t="s">
        <v>414</v>
      </c>
      <c r="B1104" t="s">
        <v>313</v>
      </c>
      <c r="C1104" s="3">
        <v>599</v>
      </c>
    </row>
    <row r="1105" spans="1:3" x14ac:dyDescent="0.25">
      <c r="A1105" t="s">
        <v>415</v>
      </c>
      <c r="B1105" t="s">
        <v>416</v>
      </c>
      <c r="C1105" s="3">
        <v>449</v>
      </c>
    </row>
    <row r="1106" spans="1:3" x14ac:dyDescent="0.25">
      <c r="A1106" t="s">
        <v>417</v>
      </c>
      <c r="B1106" t="s">
        <v>418</v>
      </c>
      <c r="C1106" s="3">
        <v>699</v>
      </c>
    </row>
    <row r="1107" spans="1:3" x14ac:dyDescent="0.25">
      <c r="A1107" t="s">
        <v>419</v>
      </c>
      <c r="B1107" t="s">
        <v>420</v>
      </c>
      <c r="C1107" s="3">
        <v>249</v>
      </c>
    </row>
    <row r="1108" spans="1:3" x14ac:dyDescent="0.25">
      <c r="A1108" t="s">
        <v>314</v>
      </c>
      <c r="B1108" t="s">
        <v>315</v>
      </c>
      <c r="C1108" s="3">
        <v>2749</v>
      </c>
    </row>
    <row r="1109" spans="1:3" x14ac:dyDescent="0.25">
      <c r="A1109" t="s">
        <v>316</v>
      </c>
      <c r="B1109" t="s">
        <v>317</v>
      </c>
      <c r="C1109" s="3">
        <v>4039</v>
      </c>
    </row>
    <row r="1110" spans="1:3" x14ac:dyDescent="0.25">
      <c r="A1110" t="s">
        <v>318</v>
      </c>
      <c r="B1110" t="s">
        <v>319</v>
      </c>
      <c r="C1110" s="3">
        <v>4759</v>
      </c>
    </row>
    <row r="1111" spans="1:3" x14ac:dyDescent="0.25">
      <c r="A1111" t="s">
        <v>320</v>
      </c>
      <c r="B1111" t="s">
        <v>321</v>
      </c>
      <c r="C1111" s="3">
        <v>4419</v>
      </c>
    </row>
    <row r="1112" spans="1:3" x14ac:dyDescent="0.25">
      <c r="A1112" t="s">
        <v>310</v>
      </c>
      <c r="B1112" t="s">
        <v>311</v>
      </c>
      <c r="C1112" s="3">
        <v>4809</v>
      </c>
    </row>
    <row r="1113" spans="1:3" x14ac:dyDescent="0.25">
      <c r="A1113" t="s">
        <v>1147</v>
      </c>
      <c r="B1113" t="s">
        <v>1148</v>
      </c>
      <c r="C1113" s="3">
        <v>5229</v>
      </c>
    </row>
    <row r="1114" spans="1:3" x14ac:dyDescent="0.25">
      <c r="A1114" t="s">
        <v>208</v>
      </c>
      <c r="B1114" t="s">
        <v>209</v>
      </c>
      <c r="C1114" s="3">
        <v>4809</v>
      </c>
    </row>
    <row r="1115" spans="1:3" x14ac:dyDescent="0.25">
      <c r="A1115" t="s">
        <v>206</v>
      </c>
      <c r="B1115" t="s">
        <v>207</v>
      </c>
      <c r="C1115" s="3">
        <v>4759</v>
      </c>
    </row>
    <row r="1116" spans="1:3" x14ac:dyDescent="0.25">
      <c r="A1116" t="s">
        <v>204</v>
      </c>
      <c r="B1116" t="s">
        <v>205</v>
      </c>
      <c r="C1116" s="3">
        <v>5149</v>
      </c>
    </row>
    <row r="1117" spans="1:3" x14ac:dyDescent="0.25">
      <c r="A1117" t="s">
        <v>1141</v>
      </c>
      <c r="B1117" t="s">
        <v>1142</v>
      </c>
      <c r="C1117" s="3">
        <v>5569</v>
      </c>
    </row>
    <row r="1118" spans="1:3" x14ac:dyDescent="0.25">
      <c r="A1118" t="s">
        <v>214</v>
      </c>
      <c r="B1118" t="s">
        <v>215</v>
      </c>
      <c r="C1118" s="3">
        <v>5149</v>
      </c>
    </row>
    <row r="1119" spans="1:3" x14ac:dyDescent="0.25">
      <c r="A1119" t="s">
        <v>212</v>
      </c>
      <c r="B1119" t="s">
        <v>213</v>
      </c>
      <c r="C1119" s="3">
        <v>5009</v>
      </c>
    </row>
    <row r="1120" spans="1:3" x14ac:dyDescent="0.25">
      <c r="A1120" t="s">
        <v>210</v>
      </c>
      <c r="B1120" t="s">
        <v>211</v>
      </c>
      <c r="C1120" s="3">
        <v>5399</v>
      </c>
    </row>
    <row r="1121" spans="1:3" x14ac:dyDescent="0.25">
      <c r="A1121" t="s">
        <v>1144</v>
      </c>
      <c r="B1121" t="s">
        <v>1145</v>
      </c>
      <c r="C1121" s="3">
        <v>5819</v>
      </c>
    </row>
    <row r="1122" spans="1:3" x14ac:dyDescent="0.25">
      <c r="A1122" t="s">
        <v>200</v>
      </c>
      <c r="B1122" t="s">
        <v>201</v>
      </c>
      <c r="C1122" s="3">
        <v>5399</v>
      </c>
    </row>
    <row r="1123" spans="1:3" x14ac:dyDescent="0.25">
      <c r="A1123" t="s">
        <v>198</v>
      </c>
      <c r="B1123" t="s">
        <v>199</v>
      </c>
      <c r="C1123" s="3">
        <v>5119</v>
      </c>
    </row>
    <row r="1124" spans="1:3" x14ac:dyDescent="0.25">
      <c r="A1124" t="s">
        <v>433</v>
      </c>
      <c r="B1124" t="s">
        <v>434</v>
      </c>
      <c r="C1124" s="3">
        <v>5509</v>
      </c>
    </row>
    <row r="1125" spans="1:3" x14ac:dyDescent="0.25">
      <c r="A1125" t="s">
        <v>1151</v>
      </c>
      <c r="B1125" t="s">
        <v>1152</v>
      </c>
      <c r="C1125" s="3">
        <v>5929</v>
      </c>
    </row>
    <row r="1126" spans="1:3" x14ac:dyDescent="0.25">
      <c r="A1126" t="s">
        <v>429</v>
      </c>
      <c r="B1126" t="s">
        <v>430</v>
      </c>
      <c r="C1126" s="3">
        <v>5509</v>
      </c>
    </row>
    <row r="1127" spans="1:3" x14ac:dyDescent="0.25">
      <c r="A1127" t="s">
        <v>431</v>
      </c>
      <c r="B1127" t="s">
        <v>432</v>
      </c>
      <c r="C1127" s="3">
        <v>5459</v>
      </c>
    </row>
    <row r="1128" spans="1:3" x14ac:dyDescent="0.25">
      <c r="A1128" t="s">
        <v>439</v>
      </c>
      <c r="B1128" t="s">
        <v>440</v>
      </c>
      <c r="C1128" s="3">
        <v>5849</v>
      </c>
    </row>
    <row r="1129" spans="1:3" x14ac:dyDescent="0.25">
      <c r="A1129" t="s">
        <v>1153</v>
      </c>
      <c r="B1129" t="s">
        <v>1154</v>
      </c>
      <c r="C1129" s="3">
        <v>6269</v>
      </c>
    </row>
    <row r="1130" spans="1:3" x14ac:dyDescent="0.25">
      <c r="A1130" t="s">
        <v>435</v>
      </c>
      <c r="B1130" t="s">
        <v>436</v>
      </c>
      <c r="C1130" s="3">
        <v>5849</v>
      </c>
    </row>
    <row r="1131" spans="1:3" x14ac:dyDescent="0.25">
      <c r="A1131" t="s">
        <v>437</v>
      </c>
      <c r="B1131" t="s">
        <v>438</v>
      </c>
      <c r="C1131" s="3">
        <v>5709</v>
      </c>
    </row>
    <row r="1132" spans="1:3" x14ac:dyDescent="0.25">
      <c r="A1132" t="s">
        <v>441</v>
      </c>
      <c r="B1132" t="s">
        <v>442</v>
      </c>
      <c r="C1132" s="3">
        <v>6099</v>
      </c>
    </row>
    <row r="1133" spans="1:3" x14ac:dyDescent="0.25">
      <c r="A1133" t="s">
        <v>1155</v>
      </c>
      <c r="B1133" t="s">
        <v>1156</v>
      </c>
      <c r="C1133" s="3">
        <v>6519</v>
      </c>
    </row>
    <row r="1134" spans="1:3" x14ac:dyDescent="0.25">
      <c r="A1134" t="s">
        <v>388</v>
      </c>
      <c r="B1134" t="s">
        <v>389</v>
      </c>
      <c r="C1134" s="3">
        <v>6099</v>
      </c>
    </row>
    <row r="1135" spans="1:3" x14ac:dyDescent="0.25">
      <c r="A1135" t="s">
        <v>386</v>
      </c>
      <c r="B1135" t="s">
        <v>387</v>
      </c>
      <c r="C1135" s="3">
        <v>5829</v>
      </c>
    </row>
    <row r="1136" spans="1:3" x14ac:dyDescent="0.25">
      <c r="A1136" t="s">
        <v>390</v>
      </c>
      <c r="B1136" t="s">
        <v>391</v>
      </c>
      <c r="C1136" s="3">
        <v>6219</v>
      </c>
    </row>
    <row r="1137" spans="1:3" x14ac:dyDescent="0.25">
      <c r="A1137" t="s">
        <v>1157</v>
      </c>
      <c r="B1137" t="s">
        <v>1158</v>
      </c>
      <c r="C1137" s="3">
        <v>6639</v>
      </c>
    </row>
    <row r="1138" spans="1:3" x14ac:dyDescent="0.25">
      <c r="A1138" t="s">
        <v>384</v>
      </c>
      <c r="B1138" t="s">
        <v>385</v>
      </c>
      <c r="C1138" s="3">
        <v>6219</v>
      </c>
    </row>
    <row r="1139" spans="1:3" x14ac:dyDescent="0.25">
      <c r="A1139" t="s">
        <v>382</v>
      </c>
      <c r="B1139" t="s">
        <v>383</v>
      </c>
      <c r="C1139" s="3">
        <v>6169</v>
      </c>
    </row>
    <row r="1140" spans="1:3" x14ac:dyDescent="0.25">
      <c r="A1140" t="s">
        <v>1028</v>
      </c>
      <c r="B1140" t="s">
        <v>1029</v>
      </c>
      <c r="C1140" s="3">
        <v>6559</v>
      </c>
    </row>
    <row r="1141" spans="1:3" x14ac:dyDescent="0.25">
      <c r="A1141" t="s">
        <v>1159</v>
      </c>
      <c r="B1141" t="s">
        <v>1160</v>
      </c>
      <c r="C1141" s="3">
        <v>6979</v>
      </c>
    </row>
    <row r="1142" spans="1:3" x14ac:dyDescent="0.25">
      <c r="A1142" t="s">
        <v>394</v>
      </c>
      <c r="B1142" t="s">
        <v>395</v>
      </c>
      <c r="C1142" s="3">
        <v>6559</v>
      </c>
    </row>
    <row r="1143" spans="1:3" x14ac:dyDescent="0.25">
      <c r="A1143" t="s">
        <v>392</v>
      </c>
      <c r="B1143" t="s">
        <v>393</v>
      </c>
      <c r="C1143" s="3">
        <v>6419</v>
      </c>
    </row>
    <row r="1144" spans="1:3" x14ac:dyDescent="0.25">
      <c r="A1144" t="s">
        <v>1108</v>
      </c>
      <c r="B1144" t="s">
        <v>1109</v>
      </c>
      <c r="C1144" s="3">
        <v>6809</v>
      </c>
    </row>
    <row r="1145" spans="1:3" x14ac:dyDescent="0.25">
      <c r="A1145" t="s">
        <v>1161</v>
      </c>
      <c r="B1145" t="s">
        <v>1162</v>
      </c>
      <c r="C1145" s="3">
        <v>7229</v>
      </c>
    </row>
    <row r="1146" spans="1:3" x14ac:dyDescent="0.25">
      <c r="A1146" t="s">
        <v>1110</v>
      </c>
      <c r="B1146" t="s">
        <v>1111</v>
      </c>
      <c r="C1146" s="3">
        <v>6809</v>
      </c>
    </row>
    <row r="1147" spans="1:3" x14ac:dyDescent="0.25">
      <c r="A1147" t="s">
        <v>556</v>
      </c>
      <c r="B1147" t="s">
        <v>557</v>
      </c>
      <c r="C1147" s="3">
        <v>159.80000000000001</v>
      </c>
    </row>
    <row r="1148" spans="1:3" x14ac:dyDescent="0.25">
      <c r="A1148" t="s">
        <v>519</v>
      </c>
      <c r="B1148" t="s">
        <v>520</v>
      </c>
      <c r="C1148" s="3">
        <v>114.28</v>
      </c>
    </row>
    <row r="1149" spans="1:3" x14ac:dyDescent="0.25">
      <c r="A1149" t="s">
        <v>1138</v>
      </c>
      <c r="B1149" t="s">
        <v>1139</v>
      </c>
      <c r="C1149" s="3">
        <v>5729</v>
      </c>
    </row>
    <row r="1150" spans="1:3" x14ac:dyDescent="0.25">
      <c r="A1150" t="s">
        <v>216</v>
      </c>
      <c r="B1150" t="s">
        <v>217</v>
      </c>
      <c r="C1150" s="3">
        <v>2399</v>
      </c>
    </row>
    <row r="1151" spans="1:3" x14ac:dyDescent="0.25">
      <c r="A1151" t="s">
        <v>445</v>
      </c>
      <c r="B1151" t="s">
        <v>446</v>
      </c>
      <c r="C1151" s="3">
        <v>599</v>
      </c>
    </row>
    <row r="1152" spans="1:3" x14ac:dyDescent="0.25">
      <c r="A1152" t="s">
        <v>447</v>
      </c>
      <c r="B1152" t="s">
        <v>448</v>
      </c>
      <c r="C1152" s="3">
        <v>799</v>
      </c>
    </row>
    <row r="1153" spans="1:3" x14ac:dyDescent="0.25">
      <c r="A1153" t="s">
        <v>404</v>
      </c>
      <c r="B1153" t="s">
        <v>405</v>
      </c>
      <c r="C1153" s="3">
        <v>449</v>
      </c>
    </row>
    <row r="1154" spans="1:3" x14ac:dyDescent="0.25">
      <c r="A1154" t="s">
        <v>451</v>
      </c>
      <c r="B1154" t="s">
        <v>452</v>
      </c>
      <c r="C1154" s="3">
        <v>1099</v>
      </c>
    </row>
    <row r="1155" spans="1:3" x14ac:dyDescent="0.25">
      <c r="A1155" t="s">
        <v>1047</v>
      </c>
      <c r="B1155" t="s">
        <v>1048</v>
      </c>
      <c r="C1155" s="3">
        <v>249</v>
      </c>
    </row>
    <row r="1156" spans="1:3" x14ac:dyDescent="0.25">
      <c r="A1156" t="s">
        <v>1045</v>
      </c>
      <c r="B1156" t="s">
        <v>1046</v>
      </c>
      <c r="C1156" s="3">
        <v>449</v>
      </c>
    </row>
    <row r="1157" spans="1:3" x14ac:dyDescent="0.25">
      <c r="A1157" t="s">
        <v>1043</v>
      </c>
      <c r="B1157" t="s">
        <v>1044</v>
      </c>
      <c r="C1157" s="3">
        <v>1099</v>
      </c>
    </row>
    <row r="1158" spans="1:3" x14ac:dyDescent="0.25">
      <c r="A1158" t="s">
        <v>1041</v>
      </c>
      <c r="B1158" t="s">
        <v>1042</v>
      </c>
      <c r="C1158" s="3">
        <v>249</v>
      </c>
    </row>
    <row r="1159" spans="1:3" x14ac:dyDescent="0.25">
      <c r="A1159" t="s">
        <v>1114</v>
      </c>
      <c r="B1159" t="s">
        <v>1115</v>
      </c>
      <c r="C1159" s="3">
        <v>2899</v>
      </c>
    </row>
    <row r="1160" spans="1:3" x14ac:dyDescent="0.25">
      <c r="A1160" t="s">
        <v>266</v>
      </c>
      <c r="B1160" t="s">
        <v>267</v>
      </c>
      <c r="C1160" s="3">
        <v>612.86</v>
      </c>
    </row>
    <row r="1161" spans="1:3" x14ac:dyDescent="0.25">
      <c r="A1161" t="s">
        <v>176</v>
      </c>
      <c r="B1161" t="s">
        <v>177</v>
      </c>
      <c r="C1161" s="3">
        <v>4999</v>
      </c>
    </row>
    <row r="1162" spans="1:3" x14ac:dyDescent="0.25">
      <c r="A1162" t="s">
        <v>225</v>
      </c>
      <c r="B1162" t="s">
        <v>226</v>
      </c>
      <c r="C1162" s="3">
        <v>4094.37</v>
      </c>
    </row>
    <row r="1163" spans="1:3" x14ac:dyDescent="0.25">
      <c r="A1163" t="s">
        <v>1923</v>
      </c>
      <c r="B1163" t="s">
        <v>1924</v>
      </c>
      <c r="C1163" s="3">
        <v>148.29</v>
      </c>
    </row>
    <row r="1164" spans="1:3" x14ac:dyDescent="0.25">
      <c r="A1164" t="s">
        <v>19</v>
      </c>
      <c r="B1164" t="s">
        <v>20</v>
      </c>
      <c r="C1164" s="3">
        <v>1528.57</v>
      </c>
    </row>
    <row r="1165" spans="1:3" x14ac:dyDescent="0.25">
      <c r="A1165" t="s">
        <v>295</v>
      </c>
      <c r="B1165" t="s">
        <v>296</v>
      </c>
      <c r="C1165" s="3">
        <v>1395.71</v>
      </c>
    </row>
    <row r="1166" spans="1:3" x14ac:dyDescent="0.25">
      <c r="A1166" t="s">
        <v>676</v>
      </c>
      <c r="B1166" t="s">
        <v>677</v>
      </c>
      <c r="C1166" s="3">
        <v>1784.29</v>
      </c>
    </row>
    <row r="1167" spans="1:3" x14ac:dyDescent="0.25">
      <c r="A1167" t="s">
        <v>599</v>
      </c>
      <c r="B1167" t="s">
        <v>600</v>
      </c>
      <c r="C1167" s="3">
        <v>1917.14</v>
      </c>
    </row>
    <row r="1168" spans="1:3" x14ac:dyDescent="0.25">
      <c r="A1168" t="s">
        <v>597</v>
      </c>
      <c r="B1168" t="s">
        <v>598</v>
      </c>
      <c r="C1168" s="3">
        <v>2172.86</v>
      </c>
    </row>
    <row r="1169" spans="1:3" x14ac:dyDescent="0.25">
      <c r="A1169" t="s">
        <v>956</v>
      </c>
      <c r="B1169" t="s">
        <v>957</v>
      </c>
      <c r="C1169" s="3">
        <v>2305.71</v>
      </c>
    </row>
    <row r="1170" spans="1:3" x14ac:dyDescent="0.25">
      <c r="A1170" t="s">
        <v>328</v>
      </c>
      <c r="B1170" t="s">
        <v>329</v>
      </c>
      <c r="C1170" s="3">
        <v>1395.71</v>
      </c>
    </row>
    <row r="1171" spans="1:3" x14ac:dyDescent="0.25">
      <c r="A1171" t="s">
        <v>412</v>
      </c>
      <c r="B1171" t="s">
        <v>413</v>
      </c>
      <c r="C1171" s="3">
        <v>521.42999999999995</v>
      </c>
    </row>
    <row r="1172" spans="1:3" x14ac:dyDescent="0.25">
      <c r="A1172" t="s">
        <v>410</v>
      </c>
      <c r="B1172" t="s">
        <v>411</v>
      </c>
      <c r="C1172" s="3">
        <v>775.71</v>
      </c>
    </row>
    <row r="1173" spans="1:3" x14ac:dyDescent="0.25">
      <c r="A1173" t="s">
        <v>1331</v>
      </c>
      <c r="B1173" t="s">
        <v>1332</v>
      </c>
      <c r="C1173" s="3">
        <v>4599</v>
      </c>
    </row>
    <row r="1174" spans="1:3" x14ac:dyDescent="0.25">
      <c r="A1174" s="1" t="s">
        <v>3094</v>
      </c>
      <c r="B1174" s="1" t="s">
        <v>3095</v>
      </c>
      <c r="C1174" s="4">
        <v>6258</v>
      </c>
    </row>
    <row r="1175" spans="1:3" x14ac:dyDescent="0.25">
      <c r="A1175" t="s">
        <v>1339</v>
      </c>
      <c r="B1175" t="s">
        <v>1340</v>
      </c>
      <c r="C1175" s="3">
        <v>499</v>
      </c>
    </row>
    <row r="1176" spans="1:3" x14ac:dyDescent="0.25">
      <c r="A1176" t="s">
        <v>1341</v>
      </c>
      <c r="B1176" t="s">
        <v>1342</v>
      </c>
      <c r="C1176" s="3">
        <v>699</v>
      </c>
    </row>
    <row r="1177" spans="1:3" x14ac:dyDescent="0.25">
      <c r="A1177" t="s">
        <v>1343</v>
      </c>
      <c r="B1177" t="s">
        <v>1344</v>
      </c>
      <c r="C1177" s="3">
        <v>249</v>
      </c>
    </row>
    <row r="1178" spans="1:3" x14ac:dyDescent="0.25">
      <c r="A1178" s="1" t="s">
        <v>3096</v>
      </c>
      <c r="B1178" s="1" t="s">
        <v>3097</v>
      </c>
      <c r="C1178" s="4">
        <v>16611.5</v>
      </c>
    </row>
    <row r="1179" spans="1:3" x14ac:dyDescent="0.25">
      <c r="A1179" t="s">
        <v>1345</v>
      </c>
      <c r="B1179" t="s">
        <v>1346</v>
      </c>
      <c r="C1179" s="3">
        <v>3999</v>
      </c>
    </row>
    <row r="1180" spans="1:3" x14ac:dyDescent="0.25">
      <c r="A1180" t="s">
        <v>1347</v>
      </c>
      <c r="B1180" t="s">
        <v>1348</v>
      </c>
      <c r="C1180" s="3">
        <v>4999</v>
      </c>
    </row>
    <row r="1181" spans="1:3" x14ac:dyDescent="0.25">
      <c r="A1181" t="s">
        <v>1349</v>
      </c>
      <c r="B1181" t="s">
        <v>1350</v>
      </c>
      <c r="C1181" s="3">
        <v>1499</v>
      </c>
    </row>
    <row r="1182" spans="1:3" x14ac:dyDescent="0.25">
      <c r="A1182" t="s">
        <v>1351</v>
      </c>
      <c r="B1182" t="s">
        <v>1352</v>
      </c>
      <c r="C1182" s="3">
        <v>1659</v>
      </c>
    </row>
    <row r="1183" spans="1:3" x14ac:dyDescent="0.25">
      <c r="A1183" t="s">
        <v>1353</v>
      </c>
      <c r="B1183" t="s">
        <v>1354</v>
      </c>
      <c r="C1183" s="3">
        <v>2299</v>
      </c>
    </row>
    <row r="1184" spans="1:3" x14ac:dyDescent="0.25">
      <c r="A1184" t="s">
        <v>1355</v>
      </c>
      <c r="B1184" t="s">
        <v>1356</v>
      </c>
      <c r="C1184" s="3">
        <v>2299</v>
      </c>
    </row>
    <row r="1185" spans="1:3" x14ac:dyDescent="0.25">
      <c r="A1185" t="s">
        <v>1357</v>
      </c>
      <c r="B1185" t="s">
        <v>1358</v>
      </c>
      <c r="C1185" s="3">
        <v>119</v>
      </c>
    </row>
    <row r="1186" spans="1:3" x14ac:dyDescent="0.25">
      <c r="A1186" t="s">
        <v>1359</v>
      </c>
      <c r="B1186" t="s">
        <v>1360</v>
      </c>
      <c r="C1186" s="3">
        <v>749</v>
      </c>
    </row>
    <row r="1187" spans="1:3" x14ac:dyDescent="0.25">
      <c r="A1187" t="s">
        <v>1673</v>
      </c>
      <c r="B1187" t="s">
        <v>1674</v>
      </c>
      <c r="C1187" s="3">
        <v>240</v>
      </c>
    </row>
    <row r="1188" spans="1:3" x14ac:dyDescent="0.25">
      <c r="A1188" t="s">
        <v>1333</v>
      </c>
      <c r="B1188" t="s">
        <v>1334</v>
      </c>
      <c r="C1188" s="3">
        <v>10899</v>
      </c>
    </row>
    <row r="1189" spans="1:3" x14ac:dyDescent="0.25">
      <c r="A1189" t="s">
        <v>1335</v>
      </c>
      <c r="B1189" t="s">
        <v>1336</v>
      </c>
      <c r="C1189" s="3">
        <v>15999</v>
      </c>
    </row>
    <row r="1190" spans="1:3" x14ac:dyDescent="0.25">
      <c r="A1190" t="s">
        <v>1337</v>
      </c>
      <c r="B1190" t="s">
        <v>1338</v>
      </c>
      <c r="C1190" s="3">
        <v>21999</v>
      </c>
    </row>
    <row r="1191" spans="1:3" x14ac:dyDescent="0.25">
      <c r="A1191" t="s">
        <v>1361</v>
      </c>
      <c r="B1191" t="s">
        <v>1362</v>
      </c>
      <c r="C1191" s="3">
        <v>499</v>
      </c>
    </row>
    <row r="1192" spans="1:3" x14ac:dyDescent="0.25">
      <c r="A1192" t="s">
        <v>1363</v>
      </c>
      <c r="B1192" t="s">
        <v>1364</v>
      </c>
      <c r="C1192" s="3">
        <v>699</v>
      </c>
    </row>
    <row r="1193" spans="1:3" x14ac:dyDescent="0.25">
      <c r="A1193" t="s">
        <v>1365</v>
      </c>
      <c r="B1193" t="s">
        <v>1366</v>
      </c>
      <c r="C1193" s="3">
        <v>249</v>
      </c>
    </row>
    <row r="1194" spans="1:3" x14ac:dyDescent="0.25">
      <c r="A1194" t="s">
        <v>762</v>
      </c>
      <c r="B1194" t="s">
        <v>763</v>
      </c>
      <c r="C1194" s="3">
        <v>362.86</v>
      </c>
    </row>
    <row r="1195" spans="1:3" x14ac:dyDescent="0.25">
      <c r="A1195" t="s">
        <v>164</v>
      </c>
      <c r="B1195" t="s">
        <v>165</v>
      </c>
      <c r="C1195" s="3">
        <v>144.29</v>
      </c>
    </row>
    <row r="1196" spans="1:3" x14ac:dyDescent="0.25">
      <c r="A1196" t="s">
        <v>322</v>
      </c>
      <c r="B1196" t="s">
        <v>323</v>
      </c>
      <c r="C1196" s="3">
        <v>764.29</v>
      </c>
    </row>
    <row r="1197" spans="1:3" x14ac:dyDescent="0.25">
      <c r="A1197" t="s">
        <v>896</v>
      </c>
      <c r="B1197" t="s">
        <v>897</v>
      </c>
      <c r="C1197" s="3">
        <v>460</v>
      </c>
    </row>
    <row r="1198" spans="1:3" x14ac:dyDescent="0.25">
      <c r="A1198" t="s">
        <v>674</v>
      </c>
      <c r="B1198" t="s">
        <v>675</v>
      </c>
      <c r="C1198" s="3">
        <v>579</v>
      </c>
    </row>
    <row r="1199" spans="1:3" x14ac:dyDescent="0.25">
      <c r="A1199" t="s">
        <v>937</v>
      </c>
      <c r="B1199" t="s">
        <v>938</v>
      </c>
      <c r="C1199" s="3">
        <v>549</v>
      </c>
    </row>
    <row r="1200" spans="1:3" x14ac:dyDescent="0.25">
      <c r="A1200" t="s">
        <v>703</v>
      </c>
      <c r="B1200" t="s">
        <v>699</v>
      </c>
      <c r="C1200" s="3">
        <v>59</v>
      </c>
    </row>
    <row r="1201" spans="1:3" x14ac:dyDescent="0.25">
      <c r="A1201" t="s">
        <v>700</v>
      </c>
      <c r="B1201" t="s">
        <v>699</v>
      </c>
      <c r="C1201" s="3">
        <v>59</v>
      </c>
    </row>
    <row r="1202" spans="1:3" x14ac:dyDescent="0.25">
      <c r="A1202" t="s">
        <v>698</v>
      </c>
      <c r="B1202" t="s">
        <v>699</v>
      </c>
      <c r="C1202" s="3">
        <v>59</v>
      </c>
    </row>
    <row r="1203" spans="1:3" x14ac:dyDescent="0.25">
      <c r="A1203" t="s">
        <v>774</v>
      </c>
      <c r="B1203" t="s">
        <v>699</v>
      </c>
      <c r="C1203" s="3">
        <v>59</v>
      </c>
    </row>
    <row r="1204" spans="1:3" x14ac:dyDescent="0.25">
      <c r="A1204" t="s">
        <v>1502</v>
      </c>
      <c r="B1204" t="s">
        <v>1503</v>
      </c>
      <c r="C1204" s="3">
        <v>59</v>
      </c>
    </row>
    <row r="1205" spans="1:3" x14ac:dyDescent="0.25">
      <c r="A1205" t="s">
        <v>950</v>
      </c>
      <c r="B1205" t="s">
        <v>675</v>
      </c>
      <c r="C1205" s="3">
        <v>579</v>
      </c>
    </row>
    <row r="1206" spans="1:3" x14ac:dyDescent="0.25">
      <c r="A1206" t="s">
        <v>870</v>
      </c>
      <c r="B1206" t="s">
        <v>675</v>
      </c>
      <c r="C1206" s="3">
        <v>579</v>
      </c>
    </row>
    <row r="1207" spans="1:3" x14ac:dyDescent="0.25">
      <c r="A1207" t="s">
        <v>781</v>
      </c>
      <c r="B1207" t="s">
        <v>782</v>
      </c>
      <c r="C1207" s="3">
        <v>239</v>
      </c>
    </row>
    <row r="1208" spans="1:3" x14ac:dyDescent="0.25">
      <c r="A1208" t="s">
        <v>2829</v>
      </c>
      <c r="B1208" t="s">
        <v>2830</v>
      </c>
      <c r="C1208" s="3">
        <v>239</v>
      </c>
    </row>
    <row r="1209" spans="1:3" x14ac:dyDescent="0.25">
      <c r="A1209" t="s">
        <v>1504</v>
      </c>
      <c r="B1209" t="s">
        <v>1505</v>
      </c>
      <c r="C1209" s="3">
        <v>239</v>
      </c>
    </row>
    <row r="1210" spans="1:3" x14ac:dyDescent="0.25">
      <c r="A1210" t="s">
        <v>1506</v>
      </c>
      <c r="B1210" t="s">
        <v>1505</v>
      </c>
      <c r="C1210" s="3">
        <v>119</v>
      </c>
    </row>
    <row r="1211" spans="1:3" x14ac:dyDescent="0.25">
      <c r="A1211" t="s">
        <v>2831</v>
      </c>
      <c r="B1211" t="s">
        <v>2832</v>
      </c>
      <c r="C1211" s="3">
        <v>579</v>
      </c>
    </row>
    <row r="1212" spans="1:3" x14ac:dyDescent="0.25">
      <c r="A1212" t="s">
        <v>2833</v>
      </c>
      <c r="B1212" t="s">
        <v>2830</v>
      </c>
      <c r="C1212" s="3">
        <v>239</v>
      </c>
    </row>
    <row r="1213" spans="1:3" x14ac:dyDescent="0.25">
      <c r="A1213" t="s">
        <v>230</v>
      </c>
      <c r="B1213" t="s">
        <v>191</v>
      </c>
      <c r="C1213" s="3">
        <v>159</v>
      </c>
    </row>
    <row r="1214" spans="1:3" x14ac:dyDescent="0.25">
      <c r="A1214" t="s">
        <v>1093</v>
      </c>
      <c r="B1214" t="s">
        <v>960</v>
      </c>
      <c r="C1214" s="3">
        <v>159</v>
      </c>
    </row>
    <row r="1215" spans="1:3" x14ac:dyDescent="0.25">
      <c r="A1215" t="s">
        <v>1003</v>
      </c>
      <c r="B1215" t="s">
        <v>1004</v>
      </c>
      <c r="C1215" s="3">
        <v>119</v>
      </c>
    </row>
    <row r="1216" spans="1:3" x14ac:dyDescent="0.25">
      <c r="A1216" t="s">
        <v>998</v>
      </c>
      <c r="B1216" t="s">
        <v>999</v>
      </c>
      <c r="C1216" s="3">
        <v>359</v>
      </c>
    </row>
    <row r="1217" spans="1:3" x14ac:dyDescent="0.25">
      <c r="A1217" t="s">
        <v>954</v>
      </c>
      <c r="B1217" t="s">
        <v>955</v>
      </c>
      <c r="C1217" s="3">
        <v>479</v>
      </c>
    </row>
    <row r="1218" spans="1:3" x14ac:dyDescent="0.25">
      <c r="A1218" t="s">
        <v>739</v>
      </c>
      <c r="B1218" t="s">
        <v>740</v>
      </c>
      <c r="C1218" s="3">
        <v>649</v>
      </c>
    </row>
    <row r="1219" spans="1:3" x14ac:dyDescent="0.25">
      <c r="A1219" t="s">
        <v>558</v>
      </c>
      <c r="B1219" t="s">
        <v>559</v>
      </c>
      <c r="C1219" s="3">
        <v>769</v>
      </c>
    </row>
    <row r="1220" spans="1:3" x14ac:dyDescent="0.25">
      <c r="A1220" t="s">
        <v>1250</v>
      </c>
      <c r="B1220" t="s">
        <v>1251</v>
      </c>
      <c r="C1220" s="3">
        <v>529</v>
      </c>
    </row>
    <row r="1221" spans="1:3" x14ac:dyDescent="0.25">
      <c r="A1221" t="s">
        <v>1252</v>
      </c>
      <c r="B1221" t="s">
        <v>1253</v>
      </c>
      <c r="C1221" s="3">
        <v>589</v>
      </c>
    </row>
    <row r="1222" spans="1:3" x14ac:dyDescent="0.25">
      <c r="A1222" t="s">
        <v>1254</v>
      </c>
      <c r="B1222" t="s">
        <v>1255</v>
      </c>
      <c r="C1222" s="3">
        <v>789</v>
      </c>
    </row>
    <row r="1223" spans="1:3" x14ac:dyDescent="0.25">
      <c r="A1223" t="s">
        <v>868</v>
      </c>
      <c r="B1223" t="s">
        <v>869</v>
      </c>
      <c r="C1223" s="3">
        <v>899</v>
      </c>
    </row>
    <row r="1224" spans="1:3" x14ac:dyDescent="0.25">
      <c r="A1224" t="s">
        <v>1101</v>
      </c>
      <c r="B1224" t="s">
        <v>1102</v>
      </c>
      <c r="C1224" s="3">
        <v>1019</v>
      </c>
    </row>
    <row r="1225" spans="1:3" x14ac:dyDescent="0.25">
      <c r="A1225" t="s">
        <v>289</v>
      </c>
      <c r="B1225" t="s">
        <v>290</v>
      </c>
      <c r="C1225" s="3">
        <v>1249</v>
      </c>
    </row>
    <row r="1226" spans="1:3" x14ac:dyDescent="0.25">
      <c r="A1226" t="str">
        <f>"28E0050"</f>
        <v>28E0050</v>
      </c>
      <c r="B1226" t="s">
        <v>1175</v>
      </c>
      <c r="C1226" s="3">
        <v>999</v>
      </c>
    </row>
    <row r="1227" spans="1:3" x14ac:dyDescent="0.25">
      <c r="A1227" t="str">
        <f>"28E0100"</f>
        <v>28E0100</v>
      </c>
      <c r="B1227" t="s">
        <v>1174</v>
      </c>
      <c r="C1227" s="3">
        <v>1229</v>
      </c>
    </row>
    <row r="1228" spans="1:3" x14ac:dyDescent="0.25">
      <c r="A1228" t="str">
        <f>"28E0500"</f>
        <v>28E0500</v>
      </c>
      <c r="B1228" t="s">
        <v>270</v>
      </c>
      <c r="C1228" s="3">
        <v>1849</v>
      </c>
    </row>
    <row r="1229" spans="1:3" x14ac:dyDescent="0.25">
      <c r="A1229" t="str">
        <f>"28E0550"</f>
        <v>28E0550</v>
      </c>
      <c r="B1229" t="s">
        <v>6</v>
      </c>
      <c r="C1229" s="3">
        <v>2329</v>
      </c>
    </row>
    <row r="1230" spans="1:3" x14ac:dyDescent="0.25">
      <c r="A1230" t="str">
        <f>"28E0615"</f>
        <v>28E0615</v>
      </c>
      <c r="B1230" t="s">
        <v>263</v>
      </c>
      <c r="C1230" s="3">
        <v>2029</v>
      </c>
    </row>
    <row r="1231" spans="1:3" x14ac:dyDescent="0.25">
      <c r="A1231" t="str">
        <f>"3052765"</f>
        <v>3052765</v>
      </c>
      <c r="B1231" t="s">
        <v>33</v>
      </c>
      <c r="C1231" s="3">
        <v>312.86</v>
      </c>
    </row>
    <row r="1232" spans="1:3" x14ac:dyDescent="0.25">
      <c r="A1232" t="str">
        <f>"3056847"</f>
        <v>3056847</v>
      </c>
      <c r="B1232" t="s">
        <v>784</v>
      </c>
      <c r="C1232" s="3">
        <v>82.83</v>
      </c>
    </row>
    <row r="1233" spans="1:3" x14ac:dyDescent="0.25">
      <c r="A1233" t="str">
        <f>"3066109"</f>
        <v>3066109</v>
      </c>
      <c r="B1233" t="s">
        <v>997</v>
      </c>
      <c r="C1233" s="3">
        <v>160.07</v>
      </c>
    </row>
    <row r="1234" spans="1:3" x14ac:dyDescent="0.25">
      <c r="A1234" t="str">
        <f>"3070166"</f>
        <v>3070166</v>
      </c>
      <c r="B1234" t="s">
        <v>1925</v>
      </c>
      <c r="C1234" s="3">
        <v>17.39</v>
      </c>
    </row>
    <row r="1235" spans="1:3" x14ac:dyDescent="0.25">
      <c r="A1235" t="str">
        <f>"3070169"</f>
        <v>3070169</v>
      </c>
      <c r="B1235" t="s">
        <v>1926</v>
      </c>
      <c r="C1235" s="3">
        <v>31.13</v>
      </c>
    </row>
    <row r="1236" spans="1:3" x14ac:dyDescent="0.25">
      <c r="A1236" t="str">
        <f>"3073173"</f>
        <v>3073173</v>
      </c>
      <c r="B1236" t="s">
        <v>33</v>
      </c>
      <c r="C1236" s="3">
        <v>325</v>
      </c>
    </row>
    <row r="1237" spans="1:3" x14ac:dyDescent="0.25">
      <c r="A1237" t="s">
        <v>841</v>
      </c>
      <c r="B1237" t="s">
        <v>842</v>
      </c>
      <c r="C1237" s="3">
        <v>2489</v>
      </c>
    </row>
    <row r="1238" spans="1:3" x14ac:dyDescent="0.25">
      <c r="A1238" t="s">
        <v>659</v>
      </c>
      <c r="B1238" t="s">
        <v>660</v>
      </c>
      <c r="C1238" s="3">
        <v>675.71</v>
      </c>
    </row>
    <row r="1239" spans="1:3" x14ac:dyDescent="0.25">
      <c r="A1239" t="s">
        <v>89</v>
      </c>
      <c r="B1239" t="s">
        <v>90</v>
      </c>
      <c r="C1239" s="3">
        <v>268.57</v>
      </c>
    </row>
    <row r="1240" spans="1:3" x14ac:dyDescent="0.25">
      <c r="A1240" t="s">
        <v>426</v>
      </c>
      <c r="B1240" t="s">
        <v>427</v>
      </c>
      <c r="C1240" s="3">
        <v>299</v>
      </c>
    </row>
    <row r="1241" spans="1:3" x14ac:dyDescent="0.25">
      <c r="A1241" t="s">
        <v>1098</v>
      </c>
      <c r="B1241" t="s">
        <v>552</v>
      </c>
      <c r="C1241" s="3">
        <v>121.43</v>
      </c>
    </row>
    <row r="1242" spans="1:3" x14ac:dyDescent="0.25">
      <c r="A1242" t="s">
        <v>1097</v>
      </c>
      <c r="B1242" t="s">
        <v>763</v>
      </c>
      <c r="C1242" s="3">
        <v>364.29</v>
      </c>
    </row>
    <row r="1243" spans="1:3" x14ac:dyDescent="0.25">
      <c r="A1243" t="s">
        <v>1096</v>
      </c>
      <c r="B1243" t="s">
        <v>203</v>
      </c>
      <c r="C1243" s="3">
        <v>157.13999999999999</v>
      </c>
    </row>
    <row r="1244" spans="1:3" x14ac:dyDescent="0.25">
      <c r="A1244" t="s">
        <v>91</v>
      </c>
      <c r="B1244" t="s">
        <v>92</v>
      </c>
      <c r="C1244" s="3">
        <v>318.57</v>
      </c>
    </row>
    <row r="1245" spans="1:3" x14ac:dyDescent="0.25">
      <c r="A1245" t="s">
        <v>87</v>
      </c>
      <c r="B1245" t="s">
        <v>88</v>
      </c>
      <c r="C1245" s="3">
        <v>318.57</v>
      </c>
    </row>
    <row r="1246" spans="1:3" x14ac:dyDescent="0.25">
      <c r="A1246" t="s">
        <v>574</v>
      </c>
      <c r="B1246" t="s">
        <v>511</v>
      </c>
      <c r="C1246" s="3">
        <v>264.29000000000002</v>
      </c>
    </row>
    <row r="1247" spans="1:3" x14ac:dyDescent="0.25">
      <c r="A1247" t="s">
        <v>182</v>
      </c>
      <c r="B1247" t="s">
        <v>183</v>
      </c>
      <c r="C1247" s="3">
        <v>678.57</v>
      </c>
    </row>
    <row r="1248" spans="1:3" x14ac:dyDescent="0.25">
      <c r="A1248" t="s">
        <v>180</v>
      </c>
      <c r="B1248" t="s">
        <v>181</v>
      </c>
      <c r="C1248" s="3">
        <v>460</v>
      </c>
    </row>
    <row r="1249" spans="1:3" x14ac:dyDescent="0.25">
      <c r="A1249" t="s">
        <v>755</v>
      </c>
      <c r="B1249" t="s">
        <v>756</v>
      </c>
      <c r="C1249" s="3">
        <v>435.71</v>
      </c>
    </row>
    <row r="1250" spans="1:3" x14ac:dyDescent="0.25">
      <c r="A1250" t="s">
        <v>834</v>
      </c>
      <c r="B1250" t="s">
        <v>835</v>
      </c>
      <c r="C1250" s="3">
        <v>521.42999999999995</v>
      </c>
    </row>
    <row r="1251" spans="1:3" x14ac:dyDescent="0.25">
      <c r="A1251" t="s">
        <v>832</v>
      </c>
      <c r="B1251" t="s">
        <v>833</v>
      </c>
      <c r="C1251" s="3">
        <v>554.29</v>
      </c>
    </row>
    <row r="1252" spans="1:3" x14ac:dyDescent="0.25">
      <c r="A1252" t="s">
        <v>1927</v>
      </c>
      <c r="B1252" t="s">
        <v>1928</v>
      </c>
      <c r="C1252" s="3">
        <v>201.67</v>
      </c>
    </row>
    <row r="1253" spans="1:3" x14ac:dyDescent="0.25">
      <c r="A1253" t="s">
        <v>1929</v>
      </c>
      <c r="B1253" t="s">
        <v>1930</v>
      </c>
      <c r="C1253" s="3">
        <v>243.02</v>
      </c>
    </row>
    <row r="1254" spans="1:3" x14ac:dyDescent="0.25">
      <c r="A1254" t="s">
        <v>1931</v>
      </c>
      <c r="B1254" t="s">
        <v>1932</v>
      </c>
      <c r="C1254" s="3">
        <v>201.67</v>
      </c>
    </row>
    <row r="1255" spans="1:3" x14ac:dyDescent="0.25">
      <c r="A1255" t="s">
        <v>172</v>
      </c>
      <c r="B1255" t="s">
        <v>173</v>
      </c>
      <c r="C1255" s="3">
        <v>260</v>
      </c>
    </row>
    <row r="1256" spans="1:3" x14ac:dyDescent="0.25">
      <c r="A1256" t="s">
        <v>158</v>
      </c>
      <c r="B1256" t="s">
        <v>159</v>
      </c>
      <c r="C1256" s="3">
        <v>838.57</v>
      </c>
    </row>
    <row r="1257" spans="1:3" x14ac:dyDescent="0.25">
      <c r="A1257" t="s">
        <v>701</v>
      </c>
      <c r="B1257" t="s">
        <v>702</v>
      </c>
      <c r="C1257" s="3">
        <v>457.14</v>
      </c>
    </row>
    <row r="1258" spans="1:3" x14ac:dyDescent="0.25">
      <c r="A1258" t="s">
        <v>615</v>
      </c>
      <c r="B1258" t="s">
        <v>616</v>
      </c>
      <c r="C1258" s="3">
        <v>449</v>
      </c>
    </row>
    <row r="1259" spans="1:3" x14ac:dyDescent="0.25">
      <c r="A1259" t="s">
        <v>678</v>
      </c>
      <c r="B1259" t="s">
        <v>679</v>
      </c>
      <c r="C1259" s="3">
        <v>699</v>
      </c>
    </row>
    <row r="1260" spans="1:3" x14ac:dyDescent="0.25">
      <c r="A1260" t="s">
        <v>613</v>
      </c>
      <c r="B1260" t="s">
        <v>614</v>
      </c>
      <c r="C1260" s="3">
        <v>249</v>
      </c>
    </row>
    <row r="1261" spans="1:3" x14ac:dyDescent="0.25">
      <c r="A1261" t="s">
        <v>149</v>
      </c>
      <c r="B1261" t="s">
        <v>150</v>
      </c>
      <c r="C1261" s="3">
        <v>777.14</v>
      </c>
    </row>
    <row r="1262" spans="1:3" x14ac:dyDescent="0.25">
      <c r="A1262" t="s">
        <v>1256</v>
      </c>
      <c r="B1262" t="s">
        <v>1257</v>
      </c>
      <c r="C1262" s="3">
        <v>2859</v>
      </c>
    </row>
    <row r="1263" spans="1:3" x14ac:dyDescent="0.25">
      <c r="A1263" t="s">
        <v>1258</v>
      </c>
      <c r="B1263" t="s">
        <v>1259</v>
      </c>
      <c r="C1263" s="3">
        <v>3149</v>
      </c>
    </row>
    <row r="1264" spans="1:3" x14ac:dyDescent="0.25">
      <c r="A1264" t="s">
        <v>1260</v>
      </c>
      <c r="B1264" t="s">
        <v>1261</v>
      </c>
      <c r="C1264" s="3">
        <v>3499</v>
      </c>
    </row>
    <row r="1265" spans="1:3" x14ac:dyDescent="0.25">
      <c r="A1265" t="s">
        <v>990</v>
      </c>
      <c r="B1265" t="s">
        <v>991</v>
      </c>
      <c r="C1265" s="3">
        <v>449</v>
      </c>
    </row>
    <row r="1266" spans="1:3" x14ac:dyDescent="0.25">
      <c r="A1266" t="s">
        <v>741</v>
      </c>
      <c r="B1266" t="s">
        <v>742</v>
      </c>
      <c r="C1266" s="3">
        <v>449</v>
      </c>
    </row>
    <row r="1267" spans="1:3" x14ac:dyDescent="0.25">
      <c r="A1267" t="s">
        <v>743</v>
      </c>
      <c r="B1267" t="s">
        <v>744</v>
      </c>
      <c r="C1267" s="3">
        <v>1099</v>
      </c>
    </row>
    <row r="1268" spans="1:3" x14ac:dyDescent="0.25">
      <c r="A1268" t="s">
        <v>745</v>
      </c>
      <c r="B1268" t="s">
        <v>746</v>
      </c>
      <c r="C1268" s="3">
        <v>249</v>
      </c>
    </row>
    <row r="1269" spans="1:3" x14ac:dyDescent="0.25">
      <c r="A1269" t="s">
        <v>186</v>
      </c>
      <c r="B1269" t="s">
        <v>187</v>
      </c>
      <c r="C1269" s="3">
        <v>4110</v>
      </c>
    </row>
    <row r="1270" spans="1:3" x14ac:dyDescent="0.25">
      <c r="A1270" t="s">
        <v>1290</v>
      </c>
      <c r="B1270" t="s">
        <v>1291</v>
      </c>
      <c r="C1270" s="3">
        <v>239</v>
      </c>
    </row>
    <row r="1271" spans="1:3" x14ac:dyDescent="0.25">
      <c r="A1271" t="s">
        <v>1292</v>
      </c>
      <c r="B1271" t="s">
        <v>1293</v>
      </c>
      <c r="C1271" s="3">
        <v>379</v>
      </c>
    </row>
    <row r="1272" spans="1:3" x14ac:dyDescent="0.25">
      <c r="A1272" t="s">
        <v>1294</v>
      </c>
      <c r="B1272" t="s">
        <v>1295</v>
      </c>
      <c r="C1272" s="3">
        <v>519</v>
      </c>
    </row>
    <row r="1273" spans="1:3" x14ac:dyDescent="0.25">
      <c r="A1273" t="s">
        <v>851</v>
      </c>
      <c r="B1273" t="s">
        <v>852</v>
      </c>
      <c r="C1273" s="3">
        <v>159</v>
      </c>
    </row>
    <row r="1274" spans="1:3" x14ac:dyDescent="0.25">
      <c r="A1274" t="s">
        <v>285</v>
      </c>
      <c r="B1274" t="s">
        <v>286</v>
      </c>
      <c r="C1274" s="3">
        <v>849</v>
      </c>
    </row>
    <row r="1275" spans="1:3" x14ac:dyDescent="0.25">
      <c r="A1275" t="s">
        <v>1163</v>
      </c>
      <c r="B1275" t="s">
        <v>380</v>
      </c>
      <c r="C1275" s="3">
        <v>329</v>
      </c>
    </row>
    <row r="1276" spans="1:3" x14ac:dyDescent="0.25">
      <c r="A1276" t="s">
        <v>374</v>
      </c>
      <c r="B1276" t="s">
        <v>375</v>
      </c>
      <c r="C1276" s="3">
        <v>939</v>
      </c>
    </row>
    <row r="1277" spans="1:3" x14ac:dyDescent="0.25">
      <c r="A1277" t="s">
        <v>602</v>
      </c>
      <c r="B1277" t="s">
        <v>603</v>
      </c>
      <c r="C1277" s="3">
        <v>1199</v>
      </c>
    </row>
    <row r="1278" spans="1:3" x14ac:dyDescent="0.25">
      <c r="A1278" t="s">
        <v>1262</v>
      </c>
      <c r="B1278" t="s">
        <v>1263</v>
      </c>
      <c r="C1278" s="3">
        <v>1219</v>
      </c>
    </row>
    <row r="1279" spans="1:3" x14ac:dyDescent="0.25">
      <c r="A1279" t="s">
        <v>1264</v>
      </c>
      <c r="B1279" t="s">
        <v>1265</v>
      </c>
      <c r="C1279" s="3">
        <v>1479</v>
      </c>
    </row>
    <row r="1280" spans="1:3" x14ac:dyDescent="0.25">
      <c r="A1280" t="s">
        <v>202</v>
      </c>
      <c r="B1280" t="s">
        <v>203</v>
      </c>
      <c r="C1280" s="3">
        <v>269</v>
      </c>
    </row>
    <row r="1281" spans="1:3" x14ac:dyDescent="0.25">
      <c r="A1281" t="s">
        <v>749</v>
      </c>
      <c r="B1281" t="s">
        <v>750</v>
      </c>
      <c r="C1281" s="3">
        <v>449</v>
      </c>
    </row>
    <row r="1282" spans="1:3" x14ac:dyDescent="0.25">
      <c r="A1282" t="s">
        <v>751</v>
      </c>
      <c r="B1282" t="s">
        <v>752</v>
      </c>
      <c r="C1282" s="3">
        <v>699</v>
      </c>
    </row>
    <row r="1283" spans="1:3" x14ac:dyDescent="0.25">
      <c r="A1283" t="s">
        <v>753</v>
      </c>
      <c r="B1283" t="s">
        <v>754</v>
      </c>
      <c r="C1283" s="3">
        <v>249</v>
      </c>
    </row>
    <row r="1284" spans="1:3" x14ac:dyDescent="0.25">
      <c r="A1284" s="2" t="s">
        <v>3082</v>
      </c>
      <c r="B1284" s="2" t="s">
        <v>3083</v>
      </c>
      <c r="C1284" s="4">
        <v>2570.5</v>
      </c>
    </row>
    <row r="1285" spans="1:3" x14ac:dyDescent="0.25">
      <c r="A1285" t="s">
        <v>777</v>
      </c>
      <c r="B1285" t="s">
        <v>778</v>
      </c>
      <c r="C1285" s="3">
        <v>519</v>
      </c>
    </row>
    <row r="1286" spans="1:3" x14ac:dyDescent="0.25">
      <c r="A1286" t="s">
        <v>779</v>
      </c>
      <c r="B1286" t="s">
        <v>780</v>
      </c>
      <c r="C1286" s="3">
        <v>779</v>
      </c>
    </row>
    <row r="1287" spans="1:3" x14ac:dyDescent="0.25">
      <c r="A1287" t="s">
        <v>1266</v>
      </c>
      <c r="B1287" t="s">
        <v>1267</v>
      </c>
      <c r="C1287" s="3">
        <v>1159</v>
      </c>
    </row>
    <row r="1288" spans="1:3" x14ac:dyDescent="0.25">
      <c r="A1288" t="s">
        <v>1268</v>
      </c>
      <c r="B1288" t="s">
        <v>1269</v>
      </c>
      <c r="C1288" s="3">
        <v>1259</v>
      </c>
    </row>
    <row r="1289" spans="1:3" x14ac:dyDescent="0.25">
      <c r="A1289" t="s">
        <v>1270</v>
      </c>
      <c r="B1289" t="s">
        <v>1271</v>
      </c>
      <c r="C1289" s="3">
        <v>1559</v>
      </c>
    </row>
    <row r="1290" spans="1:3" x14ac:dyDescent="0.25">
      <c r="A1290" t="s">
        <v>31</v>
      </c>
      <c r="B1290" t="s">
        <v>32</v>
      </c>
      <c r="C1290" s="3">
        <v>449</v>
      </c>
    </row>
    <row r="1291" spans="1:3" x14ac:dyDescent="0.25">
      <c r="A1291" t="s">
        <v>29</v>
      </c>
      <c r="B1291" t="s">
        <v>30</v>
      </c>
      <c r="C1291" s="3">
        <v>699</v>
      </c>
    </row>
    <row r="1292" spans="1:3" x14ac:dyDescent="0.25">
      <c r="A1292" t="s">
        <v>107</v>
      </c>
      <c r="B1292" t="s">
        <v>108</v>
      </c>
      <c r="C1292" s="3">
        <v>249</v>
      </c>
    </row>
    <row r="1293" spans="1:3" x14ac:dyDescent="0.25">
      <c r="A1293" t="s">
        <v>1272</v>
      </c>
      <c r="B1293" t="s">
        <v>1273</v>
      </c>
      <c r="C1293" s="3">
        <v>1529</v>
      </c>
    </row>
    <row r="1294" spans="1:3" x14ac:dyDescent="0.25">
      <c r="A1294" t="s">
        <v>933</v>
      </c>
      <c r="B1294" t="s">
        <v>934</v>
      </c>
      <c r="C1294" s="3">
        <v>1679</v>
      </c>
    </row>
    <row r="1295" spans="1:3" x14ac:dyDescent="0.25">
      <c r="A1295" t="s">
        <v>931</v>
      </c>
      <c r="B1295" t="s">
        <v>932</v>
      </c>
      <c r="C1295" s="3">
        <v>1789</v>
      </c>
    </row>
    <row r="1296" spans="1:3" x14ac:dyDescent="0.25">
      <c r="A1296" t="s">
        <v>935</v>
      </c>
      <c r="B1296" t="s">
        <v>936</v>
      </c>
      <c r="C1296" s="3">
        <v>2149</v>
      </c>
    </row>
    <row r="1297" spans="1:3" x14ac:dyDescent="0.25">
      <c r="A1297" t="s">
        <v>1329</v>
      </c>
      <c r="B1297" t="s">
        <v>1330</v>
      </c>
      <c r="C1297" s="3">
        <v>2189</v>
      </c>
    </row>
    <row r="1298" spans="1:3" x14ac:dyDescent="0.25">
      <c r="A1298" t="s">
        <v>338</v>
      </c>
      <c r="B1298" t="s">
        <v>339</v>
      </c>
      <c r="C1298" s="3">
        <v>2049</v>
      </c>
    </row>
    <row r="1299" spans="1:3" x14ac:dyDescent="0.25">
      <c r="A1299" t="s">
        <v>570</v>
      </c>
      <c r="B1299" t="s">
        <v>571</v>
      </c>
      <c r="C1299" s="3">
        <v>449</v>
      </c>
    </row>
    <row r="1300" spans="1:3" x14ac:dyDescent="0.25">
      <c r="A1300" t="s">
        <v>568</v>
      </c>
      <c r="B1300" t="s">
        <v>569</v>
      </c>
      <c r="C1300" s="3">
        <v>699</v>
      </c>
    </row>
    <row r="1301" spans="1:3" x14ac:dyDescent="0.25">
      <c r="A1301" t="s">
        <v>572</v>
      </c>
      <c r="B1301" t="s">
        <v>573</v>
      </c>
      <c r="C1301" s="3">
        <v>249</v>
      </c>
    </row>
    <row r="1302" spans="1:3" x14ac:dyDescent="0.25">
      <c r="A1302" t="s">
        <v>1010</v>
      </c>
      <c r="B1302" t="s">
        <v>1011</v>
      </c>
      <c r="C1302" s="3">
        <v>399</v>
      </c>
    </row>
    <row r="1303" spans="1:3" x14ac:dyDescent="0.25">
      <c r="A1303" t="s">
        <v>1933</v>
      </c>
      <c r="B1303" t="s">
        <v>1934</v>
      </c>
      <c r="C1303" s="3">
        <v>76.3</v>
      </c>
    </row>
    <row r="1304" spans="1:3" x14ac:dyDescent="0.25">
      <c r="A1304" t="s">
        <v>611</v>
      </c>
      <c r="B1304" t="s">
        <v>612</v>
      </c>
      <c r="C1304" s="3">
        <v>399</v>
      </c>
    </row>
    <row r="1305" spans="1:3" x14ac:dyDescent="0.25">
      <c r="A1305" t="s">
        <v>979</v>
      </c>
      <c r="B1305" t="s">
        <v>980</v>
      </c>
      <c r="C1305" s="3">
        <v>419</v>
      </c>
    </row>
    <row r="1306" spans="1:3" x14ac:dyDescent="0.25">
      <c r="A1306" t="s">
        <v>491</v>
      </c>
      <c r="B1306" t="s">
        <v>492</v>
      </c>
      <c r="C1306" s="3">
        <v>449</v>
      </c>
    </row>
    <row r="1307" spans="1:3" x14ac:dyDescent="0.25">
      <c r="A1307" t="s">
        <v>493</v>
      </c>
      <c r="B1307" t="s">
        <v>494</v>
      </c>
      <c r="C1307" s="3">
        <v>449</v>
      </c>
    </row>
    <row r="1308" spans="1:3" x14ac:dyDescent="0.25">
      <c r="A1308" t="s">
        <v>1068</v>
      </c>
      <c r="B1308" t="s">
        <v>1069</v>
      </c>
      <c r="C1308" s="3">
        <v>249</v>
      </c>
    </row>
    <row r="1309" spans="1:3" x14ac:dyDescent="0.25">
      <c r="A1309" t="s">
        <v>1066</v>
      </c>
      <c r="B1309" t="s">
        <v>1067</v>
      </c>
      <c r="C1309" s="3">
        <v>249</v>
      </c>
    </row>
    <row r="1310" spans="1:3" x14ac:dyDescent="0.25">
      <c r="A1310" t="s">
        <v>11</v>
      </c>
      <c r="B1310" t="s">
        <v>12</v>
      </c>
      <c r="C1310" s="3">
        <v>239</v>
      </c>
    </row>
    <row r="1311" spans="1:3" x14ac:dyDescent="0.25">
      <c r="A1311" t="s">
        <v>650</v>
      </c>
      <c r="B1311" t="s">
        <v>203</v>
      </c>
      <c r="C1311" s="3">
        <v>239</v>
      </c>
    </row>
    <row r="1312" spans="1:3" x14ac:dyDescent="0.25">
      <c r="A1312" t="s">
        <v>585</v>
      </c>
      <c r="B1312" t="s">
        <v>586</v>
      </c>
      <c r="C1312" s="3">
        <v>449</v>
      </c>
    </row>
    <row r="1313" spans="1:3" x14ac:dyDescent="0.25">
      <c r="A1313" t="s">
        <v>583</v>
      </c>
      <c r="B1313" t="s">
        <v>584</v>
      </c>
      <c r="C1313" s="3">
        <v>249</v>
      </c>
    </row>
    <row r="1314" spans="1:3" x14ac:dyDescent="0.25">
      <c r="A1314" t="s">
        <v>581</v>
      </c>
      <c r="B1314" t="s">
        <v>582</v>
      </c>
      <c r="C1314" s="3">
        <v>449</v>
      </c>
    </row>
    <row r="1315" spans="1:3" x14ac:dyDescent="0.25">
      <c r="A1315" t="s">
        <v>55</v>
      </c>
      <c r="B1315" t="s">
        <v>56</v>
      </c>
      <c r="C1315" s="3">
        <v>249</v>
      </c>
    </row>
    <row r="1316" spans="1:3" x14ac:dyDescent="0.25">
      <c r="A1316" t="s">
        <v>577</v>
      </c>
      <c r="B1316" t="s">
        <v>578</v>
      </c>
      <c r="C1316" s="3">
        <v>449</v>
      </c>
    </row>
    <row r="1317" spans="1:3" x14ac:dyDescent="0.25">
      <c r="A1317" t="s">
        <v>115</v>
      </c>
      <c r="B1317" t="s">
        <v>116</v>
      </c>
      <c r="C1317" s="3">
        <v>249</v>
      </c>
    </row>
    <row r="1318" spans="1:3" x14ac:dyDescent="0.25">
      <c r="A1318" t="s">
        <v>2834</v>
      </c>
      <c r="B1318" t="s">
        <v>203</v>
      </c>
      <c r="C1318" s="3">
        <v>389</v>
      </c>
    </row>
    <row r="1319" spans="1:3" x14ac:dyDescent="0.25">
      <c r="A1319" t="s">
        <v>2835</v>
      </c>
      <c r="B1319" t="s">
        <v>612</v>
      </c>
      <c r="C1319" s="3">
        <v>399</v>
      </c>
    </row>
    <row r="1320" spans="1:3" x14ac:dyDescent="0.25">
      <c r="A1320" t="s">
        <v>2836</v>
      </c>
      <c r="B1320" t="s">
        <v>2837</v>
      </c>
      <c r="C1320" s="3">
        <v>1799</v>
      </c>
    </row>
    <row r="1321" spans="1:3" x14ac:dyDescent="0.25">
      <c r="A1321" t="s">
        <v>2838</v>
      </c>
      <c r="B1321" t="s">
        <v>2839</v>
      </c>
      <c r="C1321" s="3">
        <v>2189</v>
      </c>
    </row>
    <row r="1322" spans="1:3" x14ac:dyDescent="0.25">
      <c r="A1322" t="s">
        <v>2840</v>
      </c>
      <c r="B1322" t="s">
        <v>2841</v>
      </c>
      <c r="C1322" s="3">
        <v>1309</v>
      </c>
    </row>
    <row r="1323" spans="1:3" x14ac:dyDescent="0.25">
      <c r="A1323" t="s">
        <v>2842</v>
      </c>
      <c r="B1323" t="s">
        <v>2843</v>
      </c>
      <c r="C1323" s="3">
        <v>1699</v>
      </c>
    </row>
    <row r="1324" spans="1:3" x14ac:dyDescent="0.25">
      <c r="A1324" t="s">
        <v>2844</v>
      </c>
      <c r="B1324" t="s">
        <v>416</v>
      </c>
      <c r="C1324" s="3">
        <v>449</v>
      </c>
    </row>
    <row r="1325" spans="1:3" x14ac:dyDescent="0.25">
      <c r="A1325" t="s">
        <v>2845</v>
      </c>
      <c r="B1325" t="s">
        <v>2846</v>
      </c>
      <c r="C1325" s="3">
        <v>899</v>
      </c>
    </row>
    <row r="1326" spans="1:3" x14ac:dyDescent="0.25">
      <c r="A1326" t="s">
        <v>2847</v>
      </c>
      <c r="B1326" t="s">
        <v>2848</v>
      </c>
      <c r="C1326" s="3">
        <v>249</v>
      </c>
    </row>
    <row r="1327" spans="1:3" x14ac:dyDescent="0.25">
      <c r="A1327" t="s">
        <v>2849</v>
      </c>
      <c r="B1327" t="s">
        <v>2850</v>
      </c>
      <c r="C1327" s="3">
        <v>3499</v>
      </c>
    </row>
    <row r="1328" spans="1:3" x14ac:dyDescent="0.25">
      <c r="A1328" t="s">
        <v>2851</v>
      </c>
      <c r="B1328" t="s">
        <v>2852</v>
      </c>
      <c r="C1328" s="3">
        <v>3799</v>
      </c>
    </row>
    <row r="1329" spans="1:3" x14ac:dyDescent="0.25">
      <c r="A1329" t="s">
        <v>2853</v>
      </c>
      <c r="B1329" t="s">
        <v>2854</v>
      </c>
      <c r="C1329" s="3">
        <v>4189</v>
      </c>
    </row>
    <row r="1330" spans="1:3" x14ac:dyDescent="0.25">
      <c r="A1330" t="s">
        <v>553</v>
      </c>
      <c r="B1330" t="s">
        <v>554</v>
      </c>
      <c r="C1330" s="3">
        <v>949</v>
      </c>
    </row>
    <row r="1331" spans="1:3" x14ac:dyDescent="0.25">
      <c r="A1331" t="s">
        <v>406</v>
      </c>
      <c r="B1331" t="s">
        <v>407</v>
      </c>
      <c r="C1331" s="3">
        <v>1199</v>
      </c>
    </row>
    <row r="1332" spans="1:3" x14ac:dyDescent="0.25">
      <c r="A1332" t="s">
        <v>333</v>
      </c>
      <c r="B1332" t="s">
        <v>334</v>
      </c>
      <c r="C1332" s="3">
        <v>1429</v>
      </c>
    </row>
    <row r="1333" spans="1:3" x14ac:dyDescent="0.25">
      <c r="A1333" t="s">
        <v>919</v>
      </c>
      <c r="B1333" t="s">
        <v>920</v>
      </c>
      <c r="C1333" s="3">
        <v>1219</v>
      </c>
    </row>
    <row r="1334" spans="1:3" x14ac:dyDescent="0.25">
      <c r="A1334" t="s">
        <v>560</v>
      </c>
      <c r="B1334" t="s">
        <v>561</v>
      </c>
      <c r="C1334" s="3">
        <v>1469</v>
      </c>
    </row>
    <row r="1335" spans="1:3" x14ac:dyDescent="0.25">
      <c r="A1335" t="s">
        <v>341</v>
      </c>
      <c r="B1335" t="s">
        <v>342</v>
      </c>
      <c r="C1335" s="3">
        <v>2239</v>
      </c>
    </row>
    <row r="1336" spans="1:3" x14ac:dyDescent="0.25">
      <c r="A1336" t="s">
        <v>1134</v>
      </c>
      <c r="B1336" t="s">
        <v>1135</v>
      </c>
      <c r="C1336" s="3">
        <v>2479</v>
      </c>
    </row>
    <row r="1337" spans="1:3" x14ac:dyDescent="0.25">
      <c r="A1337" t="s">
        <v>902</v>
      </c>
      <c r="B1337" t="s">
        <v>903</v>
      </c>
      <c r="C1337" s="3">
        <v>1539</v>
      </c>
    </row>
    <row r="1338" spans="1:3" x14ac:dyDescent="0.25">
      <c r="A1338" t="s">
        <v>645</v>
      </c>
      <c r="B1338" t="s">
        <v>646</v>
      </c>
      <c r="C1338" s="3">
        <v>1809</v>
      </c>
    </row>
    <row r="1339" spans="1:3" x14ac:dyDescent="0.25">
      <c r="A1339" t="s">
        <v>732</v>
      </c>
      <c r="B1339" t="s">
        <v>733</v>
      </c>
      <c r="C1339" s="3">
        <v>2579</v>
      </c>
    </row>
    <row r="1340" spans="1:3" x14ac:dyDescent="0.25">
      <c r="A1340" t="s">
        <v>1136</v>
      </c>
      <c r="B1340" t="s">
        <v>1137</v>
      </c>
      <c r="C1340" s="3">
        <v>1019</v>
      </c>
    </row>
    <row r="1341" spans="1:3" x14ac:dyDescent="0.25">
      <c r="A1341" t="s">
        <v>1080</v>
      </c>
      <c r="B1341" t="s">
        <v>1081</v>
      </c>
      <c r="C1341" s="3">
        <v>1429</v>
      </c>
    </row>
    <row r="1342" spans="1:3" x14ac:dyDescent="0.25">
      <c r="A1342" t="s">
        <v>551</v>
      </c>
      <c r="B1342" t="s">
        <v>552</v>
      </c>
      <c r="C1342" s="3">
        <v>299</v>
      </c>
    </row>
    <row r="1343" spans="1:3" x14ac:dyDescent="0.25">
      <c r="A1343" t="s">
        <v>1188</v>
      </c>
      <c r="B1343" t="s">
        <v>1189</v>
      </c>
      <c r="C1343" s="3">
        <v>119</v>
      </c>
    </row>
    <row r="1344" spans="1:3" x14ac:dyDescent="0.25">
      <c r="A1344" t="s">
        <v>555</v>
      </c>
      <c r="B1344" t="s">
        <v>203</v>
      </c>
      <c r="C1344" s="3">
        <v>349</v>
      </c>
    </row>
    <row r="1345" spans="1:3" x14ac:dyDescent="0.25">
      <c r="A1345" t="s">
        <v>1190</v>
      </c>
      <c r="B1345" t="s">
        <v>1191</v>
      </c>
      <c r="C1345" s="3">
        <v>139</v>
      </c>
    </row>
    <row r="1346" spans="1:3" x14ac:dyDescent="0.25">
      <c r="A1346" t="s">
        <v>312</v>
      </c>
      <c r="B1346" t="s">
        <v>313</v>
      </c>
      <c r="C1346" s="3">
        <v>599</v>
      </c>
    </row>
    <row r="1347" spans="1:3" x14ac:dyDescent="0.25">
      <c r="A1347" t="s">
        <v>76</v>
      </c>
      <c r="B1347" t="s">
        <v>77</v>
      </c>
      <c r="C1347" s="3">
        <v>449</v>
      </c>
    </row>
    <row r="1348" spans="1:3" x14ac:dyDescent="0.25">
      <c r="A1348" t="s">
        <v>74</v>
      </c>
      <c r="B1348" t="s">
        <v>75</v>
      </c>
      <c r="C1348" s="3">
        <v>699</v>
      </c>
    </row>
    <row r="1349" spans="1:3" x14ac:dyDescent="0.25">
      <c r="A1349" t="s">
        <v>72</v>
      </c>
      <c r="B1349" t="s">
        <v>73</v>
      </c>
      <c r="C1349" s="3">
        <v>249</v>
      </c>
    </row>
    <row r="1350" spans="1:3" x14ac:dyDescent="0.25">
      <c r="A1350" t="s">
        <v>1103</v>
      </c>
      <c r="B1350" t="s">
        <v>1104</v>
      </c>
      <c r="C1350" s="3">
        <v>319</v>
      </c>
    </row>
    <row r="1351" spans="1:3" x14ac:dyDescent="0.25">
      <c r="A1351" t="s">
        <v>379</v>
      </c>
      <c r="B1351" t="s">
        <v>380</v>
      </c>
      <c r="C1351" s="3">
        <v>369</v>
      </c>
    </row>
    <row r="1352" spans="1:3" x14ac:dyDescent="0.25">
      <c r="A1352" t="s">
        <v>398</v>
      </c>
      <c r="B1352" t="s">
        <v>399</v>
      </c>
      <c r="C1352" s="3">
        <v>449</v>
      </c>
    </row>
    <row r="1353" spans="1:3" x14ac:dyDescent="0.25">
      <c r="A1353" t="s">
        <v>396</v>
      </c>
      <c r="B1353" t="s">
        <v>397</v>
      </c>
      <c r="C1353" s="3">
        <v>699</v>
      </c>
    </row>
    <row r="1354" spans="1:3" x14ac:dyDescent="0.25">
      <c r="A1354" t="s">
        <v>400</v>
      </c>
      <c r="B1354" t="s">
        <v>401</v>
      </c>
      <c r="C1354" s="3">
        <v>249</v>
      </c>
    </row>
    <row r="1355" spans="1:3" x14ac:dyDescent="0.25">
      <c r="A1355" t="s">
        <v>609</v>
      </c>
      <c r="B1355" t="s">
        <v>610</v>
      </c>
      <c r="C1355" s="3">
        <v>449</v>
      </c>
    </row>
    <row r="1356" spans="1:3" x14ac:dyDescent="0.25">
      <c r="A1356" t="s">
        <v>178</v>
      </c>
      <c r="B1356" t="s">
        <v>179</v>
      </c>
      <c r="C1356" s="3">
        <v>699</v>
      </c>
    </row>
    <row r="1357" spans="1:3" x14ac:dyDescent="0.25">
      <c r="A1357" t="s">
        <v>184</v>
      </c>
      <c r="B1357" t="s">
        <v>185</v>
      </c>
      <c r="C1357" s="3">
        <v>249</v>
      </c>
    </row>
    <row r="1358" spans="1:3" x14ac:dyDescent="0.25">
      <c r="A1358" t="s">
        <v>1164</v>
      </c>
      <c r="B1358" t="s">
        <v>1165</v>
      </c>
      <c r="C1358" s="3">
        <v>819</v>
      </c>
    </row>
    <row r="1359" spans="1:3" x14ac:dyDescent="0.25">
      <c r="A1359" t="s">
        <v>504</v>
      </c>
      <c r="B1359" t="s">
        <v>505</v>
      </c>
      <c r="C1359" s="3">
        <v>399</v>
      </c>
    </row>
    <row r="1360" spans="1:3" x14ac:dyDescent="0.25">
      <c r="A1360" t="s">
        <v>502</v>
      </c>
      <c r="B1360" t="s">
        <v>503</v>
      </c>
      <c r="C1360" s="3">
        <v>199</v>
      </c>
    </row>
    <row r="1361" spans="1:3" x14ac:dyDescent="0.25">
      <c r="A1361" t="s">
        <v>500</v>
      </c>
      <c r="B1361" t="s">
        <v>501</v>
      </c>
      <c r="C1361" s="3">
        <v>399</v>
      </c>
    </row>
    <row r="1362" spans="1:3" x14ac:dyDescent="0.25">
      <c r="A1362" t="s">
        <v>498</v>
      </c>
      <c r="B1362" t="s">
        <v>499</v>
      </c>
      <c r="C1362" s="3">
        <v>599</v>
      </c>
    </row>
    <row r="1363" spans="1:3" x14ac:dyDescent="0.25">
      <c r="A1363" t="s">
        <v>508</v>
      </c>
      <c r="B1363" t="s">
        <v>509</v>
      </c>
      <c r="C1363" s="3">
        <v>89</v>
      </c>
    </row>
    <row r="1364" spans="1:3" x14ac:dyDescent="0.25">
      <c r="A1364" t="s">
        <v>506</v>
      </c>
      <c r="B1364" t="s">
        <v>507</v>
      </c>
      <c r="C1364" s="3">
        <v>459</v>
      </c>
    </row>
    <row r="1365" spans="1:3" x14ac:dyDescent="0.25">
      <c r="A1365" t="s">
        <v>471</v>
      </c>
      <c r="B1365" t="s">
        <v>472</v>
      </c>
      <c r="C1365" s="3">
        <v>2010</v>
      </c>
    </row>
    <row r="1366" spans="1:3" x14ac:dyDescent="0.25">
      <c r="A1366" t="s">
        <v>1274</v>
      </c>
      <c r="B1366" t="s">
        <v>1275</v>
      </c>
      <c r="C1366" s="3">
        <v>759</v>
      </c>
    </row>
    <row r="1367" spans="1:3" x14ac:dyDescent="0.25">
      <c r="A1367" t="s">
        <v>1276</v>
      </c>
      <c r="B1367" t="s">
        <v>1277</v>
      </c>
      <c r="C1367" s="3">
        <v>999</v>
      </c>
    </row>
    <row r="1368" spans="1:3" x14ac:dyDescent="0.25">
      <c r="A1368" t="s">
        <v>1278</v>
      </c>
      <c r="B1368" t="s">
        <v>1279</v>
      </c>
      <c r="C1368" s="3">
        <v>1359</v>
      </c>
    </row>
    <row r="1369" spans="1:3" x14ac:dyDescent="0.25">
      <c r="A1369" t="s">
        <v>523</v>
      </c>
      <c r="B1369" t="s">
        <v>524</v>
      </c>
      <c r="C1369" s="3">
        <v>449</v>
      </c>
    </row>
    <row r="1370" spans="1:3" x14ac:dyDescent="0.25">
      <c r="A1370" t="s">
        <v>521</v>
      </c>
      <c r="B1370" t="s">
        <v>522</v>
      </c>
      <c r="C1370" s="3">
        <v>1099</v>
      </c>
    </row>
    <row r="1371" spans="1:3" x14ac:dyDescent="0.25">
      <c r="A1371" t="s">
        <v>525</v>
      </c>
      <c r="B1371" t="s">
        <v>526</v>
      </c>
      <c r="C1371" s="3">
        <v>249</v>
      </c>
    </row>
    <row r="1372" spans="1:3" x14ac:dyDescent="0.25">
      <c r="A1372" t="s">
        <v>154</v>
      </c>
      <c r="B1372" t="s">
        <v>155</v>
      </c>
      <c r="C1372" s="3">
        <v>1389</v>
      </c>
    </row>
    <row r="1373" spans="1:3" x14ac:dyDescent="0.25">
      <c r="A1373" t="s">
        <v>904</v>
      </c>
      <c r="B1373" t="s">
        <v>905</v>
      </c>
      <c r="C1373" s="3">
        <v>1699</v>
      </c>
    </row>
    <row r="1374" spans="1:3" x14ac:dyDescent="0.25">
      <c r="A1374" t="s">
        <v>247</v>
      </c>
      <c r="B1374" t="s">
        <v>248</v>
      </c>
      <c r="C1374" s="3">
        <v>2099</v>
      </c>
    </row>
    <row r="1375" spans="1:3" x14ac:dyDescent="0.25">
      <c r="A1375" t="s">
        <v>981</v>
      </c>
      <c r="B1375" t="s">
        <v>982</v>
      </c>
      <c r="C1375" s="3">
        <v>449</v>
      </c>
    </row>
    <row r="1376" spans="1:3" x14ac:dyDescent="0.25">
      <c r="A1376" t="s">
        <v>983</v>
      </c>
      <c r="B1376" t="s">
        <v>984</v>
      </c>
      <c r="C1376" s="3">
        <v>1099</v>
      </c>
    </row>
    <row r="1377" spans="1:3" x14ac:dyDescent="0.25">
      <c r="A1377" t="s">
        <v>985</v>
      </c>
      <c r="B1377" t="s">
        <v>986</v>
      </c>
      <c r="C1377" s="3">
        <v>249</v>
      </c>
    </row>
    <row r="1378" spans="1:3" x14ac:dyDescent="0.25">
      <c r="A1378" t="s">
        <v>757</v>
      </c>
      <c r="B1378" t="s">
        <v>758</v>
      </c>
      <c r="C1378" s="3">
        <v>2333</v>
      </c>
    </row>
    <row r="1379" spans="1:3" x14ac:dyDescent="0.25">
      <c r="A1379" t="s">
        <v>2855</v>
      </c>
      <c r="B1379" t="s">
        <v>2856</v>
      </c>
      <c r="C1379" s="3">
        <v>4699</v>
      </c>
    </row>
    <row r="1380" spans="1:3" x14ac:dyDescent="0.25">
      <c r="A1380" t="s">
        <v>2857</v>
      </c>
      <c r="B1380" t="s">
        <v>2858</v>
      </c>
      <c r="C1380" s="3">
        <v>6439</v>
      </c>
    </row>
    <row r="1381" spans="1:3" x14ac:dyDescent="0.25">
      <c r="A1381" t="s">
        <v>2859</v>
      </c>
      <c r="B1381" t="s">
        <v>2860</v>
      </c>
      <c r="C1381" s="3">
        <v>5449</v>
      </c>
    </row>
    <row r="1382" spans="1:3" x14ac:dyDescent="0.25">
      <c r="A1382" t="s">
        <v>2861</v>
      </c>
      <c r="B1382" t="s">
        <v>2862</v>
      </c>
      <c r="C1382" s="3">
        <v>6399</v>
      </c>
    </row>
    <row r="1383" spans="1:3" x14ac:dyDescent="0.25">
      <c r="A1383" t="s">
        <v>2863</v>
      </c>
      <c r="B1383" t="s">
        <v>2864</v>
      </c>
      <c r="C1383" s="3">
        <v>6909</v>
      </c>
    </row>
    <row r="1384" spans="1:3" x14ac:dyDescent="0.25">
      <c r="A1384" t="s">
        <v>2865</v>
      </c>
      <c r="B1384" t="s">
        <v>2866</v>
      </c>
      <c r="C1384" s="3">
        <v>11999</v>
      </c>
    </row>
    <row r="1385" spans="1:3" x14ac:dyDescent="0.25">
      <c r="A1385" t="s">
        <v>2867</v>
      </c>
      <c r="B1385" t="s">
        <v>2868</v>
      </c>
      <c r="C1385" s="3">
        <v>13199</v>
      </c>
    </row>
    <row r="1386" spans="1:3" x14ac:dyDescent="0.25">
      <c r="A1386" t="s">
        <v>2869</v>
      </c>
      <c r="B1386" t="s">
        <v>2870</v>
      </c>
      <c r="C1386" s="3">
        <v>13709</v>
      </c>
    </row>
    <row r="1387" spans="1:3" x14ac:dyDescent="0.25">
      <c r="A1387" t="s">
        <v>2871</v>
      </c>
      <c r="B1387" t="s">
        <v>2872</v>
      </c>
      <c r="C1387" s="3">
        <v>2599</v>
      </c>
    </row>
    <row r="1388" spans="1:3" x14ac:dyDescent="0.25">
      <c r="A1388" t="s">
        <v>2873</v>
      </c>
      <c r="B1388" t="s">
        <v>2874</v>
      </c>
      <c r="C1388" s="3">
        <v>2599</v>
      </c>
    </row>
    <row r="1389" spans="1:3" x14ac:dyDescent="0.25">
      <c r="A1389" t="s">
        <v>2875</v>
      </c>
      <c r="B1389" t="s">
        <v>2876</v>
      </c>
      <c r="C1389" s="3">
        <v>499</v>
      </c>
    </row>
    <row r="1390" spans="1:3" x14ac:dyDescent="0.25">
      <c r="A1390" t="s">
        <v>2877</v>
      </c>
      <c r="B1390" t="s">
        <v>2878</v>
      </c>
      <c r="C1390" s="3">
        <v>499</v>
      </c>
    </row>
    <row r="1391" spans="1:3" x14ac:dyDescent="0.25">
      <c r="A1391" t="s">
        <v>234</v>
      </c>
      <c r="B1391" t="s">
        <v>235</v>
      </c>
      <c r="C1391" s="3">
        <v>1999</v>
      </c>
    </row>
    <row r="1392" spans="1:3" x14ac:dyDescent="0.25">
      <c r="A1392" t="s">
        <v>1280</v>
      </c>
      <c r="B1392" t="s">
        <v>1281</v>
      </c>
      <c r="C1392" s="3">
        <v>2349</v>
      </c>
    </row>
    <row r="1393" spans="1:3" x14ac:dyDescent="0.25">
      <c r="A1393" t="s">
        <v>1282</v>
      </c>
      <c r="B1393" t="s">
        <v>1283</v>
      </c>
      <c r="C1393" s="3">
        <v>2899</v>
      </c>
    </row>
    <row r="1394" spans="1:3" x14ac:dyDescent="0.25">
      <c r="A1394" t="s">
        <v>1284</v>
      </c>
      <c r="B1394" t="s">
        <v>1285</v>
      </c>
      <c r="C1394" s="3">
        <v>4369</v>
      </c>
    </row>
    <row r="1395" spans="1:3" x14ac:dyDescent="0.25">
      <c r="A1395" t="s">
        <v>692</v>
      </c>
      <c r="B1395" t="s">
        <v>693</v>
      </c>
      <c r="C1395" s="3">
        <v>419</v>
      </c>
    </row>
    <row r="1396" spans="1:3" x14ac:dyDescent="0.25">
      <c r="A1396" t="s">
        <v>694</v>
      </c>
      <c r="B1396" t="s">
        <v>695</v>
      </c>
      <c r="C1396" s="3">
        <v>1099</v>
      </c>
    </row>
    <row r="1397" spans="1:3" x14ac:dyDescent="0.25">
      <c r="A1397" t="s">
        <v>688</v>
      </c>
      <c r="B1397" t="s">
        <v>689</v>
      </c>
      <c r="C1397" s="3">
        <v>199</v>
      </c>
    </row>
    <row r="1398" spans="1:3" x14ac:dyDescent="0.25">
      <c r="A1398" t="s">
        <v>690</v>
      </c>
      <c r="B1398" t="s">
        <v>691</v>
      </c>
      <c r="C1398" s="3">
        <v>599</v>
      </c>
    </row>
    <row r="1399" spans="1:3" x14ac:dyDescent="0.25">
      <c r="A1399" t="s">
        <v>696</v>
      </c>
      <c r="B1399" t="s">
        <v>697</v>
      </c>
      <c r="C1399" s="3">
        <v>449</v>
      </c>
    </row>
    <row r="1400" spans="1:3" x14ac:dyDescent="0.25">
      <c r="A1400" t="s">
        <v>684</v>
      </c>
      <c r="B1400" t="s">
        <v>685</v>
      </c>
      <c r="C1400" s="3">
        <v>599</v>
      </c>
    </row>
    <row r="1401" spans="1:3" x14ac:dyDescent="0.25">
      <c r="A1401" t="s">
        <v>59</v>
      </c>
      <c r="B1401" t="s">
        <v>60</v>
      </c>
      <c r="C1401" s="3">
        <v>5129</v>
      </c>
    </row>
    <row r="1402" spans="1:3" x14ac:dyDescent="0.25">
      <c r="A1402" t="s">
        <v>57</v>
      </c>
      <c r="B1402" t="s">
        <v>58</v>
      </c>
      <c r="C1402" s="3">
        <v>6699</v>
      </c>
    </row>
    <row r="1403" spans="1:3" x14ac:dyDescent="0.25">
      <c r="A1403" t="s">
        <v>363</v>
      </c>
      <c r="B1403" t="s">
        <v>364</v>
      </c>
      <c r="C1403" s="3">
        <v>7329</v>
      </c>
    </row>
    <row r="1404" spans="1:3" x14ac:dyDescent="0.25">
      <c r="A1404" t="s">
        <v>952</v>
      </c>
      <c r="B1404" t="s">
        <v>953</v>
      </c>
      <c r="C1404" s="3">
        <v>999</v>
      </c>
    </row>
    <row r="1405" spans="1:3" x14ac:dyDescent="0.25">
      <c r="A1405" t="s">
        <v>1122</v>
      </c>
      <c r="B1405" t="s">
        <v>1123</v>
      </c>
      <c r="C1405" s="3">
        <v>999</v>
      </c>
    </row>
    <row r="1406" spans="1:3" x14ac:dyDescent="0.25">
      <c r="A1406" t="s">
        <v>1116</v>
      </c>
      <c r="B1406" t="s">
        <v>1117</v>
      </c>
      <c r="C1406" s="3">
        <v>749</v>
      </c>
    </row>
    <row r="1407" spans="1:3" x14ac:dyDescent="0.25">
      <c r="A1407" t="s">
        <v>1118</v>
      </c>
      <c r="B1407" t="s">
        <v>1119</v>
      </c>
      <c r="C1407" s="3">
        <v>1399</v>
      </c>
    </row>
    <row r="1408" spans="1:3" x14ac:dyDescent="0.25">
      <c r="A1408" t="s">
        <v>1057</v>
      </c>
      <c r="B1408" t="s">
        <v>1058</v>
      </c>
      <c r="C1408" s="3">
        <v>449</v>
      </c>
    </row>
    <row r="1409" spans="1:3" x14ac:dyDescent="0.25">
      <c r="A1409" t="s">
        <v>109</v>
      </c>
      <c r="B1409" t="s">
        <v>110</v>
      </c>
      <c r="C1409" s="3">
        <v>1099</v>
      </c>
    </row>
    <row r="1410" spans="1:3" x14ac:dyDescent="0.25">
      <c r="A1410" t="s">
        <v>1059</v>
      </c>
      <c r="B1410" t="s">
        <v>1060</v>
      </c>
      <c r="C1410" s="3">
        <v>249</v>
      </c>
    </row>
    <row r="1411" spans="1:3" x14ac:dyDescent="0.25">
      <c r="A1411" t="s">
        <v>137</v>
      </c>
      <c r="B1411" t="s">
        <v>138</v>
      </c>
      <c r="C1411" s="3">
        <v>449</v>
      </c>
    </row>
    <row r="1412" spans="1:3" x14ac:dyDescent="0.25">
      <c r="A1412" t="s">
        <v>144</v>
      </c>
      <c r="B1412" t="s">
        <v>145</v>
      </c>
      <c r="C1412" s="3">
        <v>1099</v>
      </c>
    </row>
    <row r="1413" spans="1:3" x14ac:dyDescent="0.25">
      <c r="A1413" t="s">
        <v>473</v>
      </c>
      <c r="B1413" t="s">
        <v>474</v>
      </c>
      <c r="C1413" s="3">
        <v>249</v>
      </c>
    </row>
    <row r="1414" spans="1:3" x14ac:dyDescent="0.25">
      <c r="A1414" t="s">
        <v>971</v>
      </c>
      <c r="B1414" t="s">
        <v>972</v>
      </c>
      <c r="C1414" s="3">
        <v>7799</v>
      </c>
    </row>
    <row r="1415" spans="1:3" x14ac:dyDescent="0.25">
      <c r="A1415" t="s">
        <v>973</v>
      </c>
      <c r="B1415" t="s">
        <v>974</v>
      </c>
      <c r="C1415" s="3">
        <v>7329</v>
      </c>
    </row>
    <row r="1416" spans="1:3" x14ac:dyDescent="0.25">
      <c r="A1416" t="s">
        <v>975</v>
      </c>
      <c r="B1416" t="s">
        <v>976</v>
      </c>
      <c r="C1416" s="3">
        <v>7139</v>
      </c>
    </row>
    <row r="1417" spans="1:3" x14ac:dyDescent="0.25">
      <c r="A1417" t="s">
        <v>477</v>
      </c>
      <c r="B1417" t="s">
        <v>478</v>
      </c>
      <c r="C1417" s="3">
        <v>7442.86</v>
      </c>
    </row>
    <row r="1418" spans="1:3" x14ac:dyDescent="0.25">
      <c r="A1418" t="s">
        <v>1935</v>
      </c>
      <c r="B1418" t="s">
        <v>1936</v>
      </c>
      <c r="C1418" s="3">
        <v>445.02</v>
      </c>
    </row>
    <row r="1419" spans="1:3" x14ac:dyDescent="0.25">
      <c r="A1419" t="s">
        <v>1937</v>
      </c>
      <c r="B1419" t="s">
        <v>1938</v>
      </c>
      <c r="C1419" s="3">
        <v>294.3</v>
      </c>
    </row>
    <row r="1420" spans="1:3" x14ac:dyDescent="0.25">
      <c r="A1420" t="s">
        <v>1939</v>
      </c>
      <c r="B1420" t="s">
        <v>1940</v>
      </c>
      <c r="C1420" s="3">
        <v>566.79999999999995</v>
      </c>
    </row>
    <row r="1421" spans="1:3" x14ac:dyDescent="0.25">
      <c r="A1421" t="s">
        <v>1941</v>
      </c>
      <c r="B1421" t="s">
        <v>1942</v>
      </c>
      <c r="C1421" s="3">
        <v>408.75</v>
      </c>
    </row>
    <row r="1422" spans="1:3" x14ac:dyDescent="0.25">
      <c r="A1422" t="s">
        <v>1943</v>
      </c>
      <c r="B1422" t="s">
        <v>1944</v>
      </c>
      <c r="C1422" s="3">
        <v>66.489999999999995</v>
      </c>
    </row>
    <row r="1423" spans="1:3" x14ac:dyDescent="0.25">
      <c r="A1423" t="s">
        <v>1945</v>
      </c>
      <c r="B1423" t="s">
        <v>1946</v>
      </c>
      <c r="C1423" s="3">
        <v>105.73</v>
      </c>
    </row>
    <row r="1424" spans="1:3" x14ac:dyDescent="0.25">
      <c r="A1424" t="s">
        <v>1947</v>
      </c>
      <c r="B1424" t="s">
        <v>1948</v>
      </c>
      <c r="C1424" s="3">
        <v>98.1</v>
      </c>
    </row>
    <row r="1425" spans="1:3" x14ac:dyDescent="0.25">
      <c r="A1425" t="s">
        <v>1949</v>
      </c>
      <c r="B1425" t="s">
        <v>1950</v>
      </c>
      <c r="C1425" s="3">
        <v>225.63</v>
      </c>
    </row>
    <row r="1426" spans="1:3" x14ac:dyDescent="0.25">
      <c r="A1426" t="s">
        <v>1951</v>
      </c>
      <c r="B1426" t="s">
        <v>1952</v>
      </c>
      <c r="C1426" s="3">
        <v>236.92</v>
      </c>
    </row>
    <row r="1427" spans="1:3" x14ac:dyDescent="0.25">
      <c r="A1427" t="s">
        <v>1953</v>
      </c>
      <c r="B1427" t="s">
        <v>1954</v>
      </c>
      <c r="C1427" s="3">
        <v>498.13</v>
      </c>
    </row>
    <row r="1428" spans="1:3" x14ac:dyDescent="0.25">
      <c r="A1428" t="s">
        <v>1955</v>
      </c>
      <c r="B1428" t="s">
        <v>1956</v>
      </c>
      <c r="C1428" s="3">
        <v>523.04</v>
      </c>
    </row>
    <row r="1429" spans="1:3" x14ac:dyDescent="0.25">
      <c r="A1429" t="s">
        <v>1957</v>
      </c>
      <c r="B1429" t="s">
        <v>1958</v>
      </c>
      <c r="C1429" s="3">
        <v>340.08</v>
      </c>
    </row>
    <row r="1430" spans="1:3" x14ac:dyDescent="0.25">
      <c r="A1430" t="s">
        <v>1959</v>
      </c>
      <c r="B1430" t="s">
        <v>1960</v>
      </c>
      <c r="C1430" s="3">
        <v>357.08</v>
      </c>
    </row>
    <row r="1431" spans="1:3" x14ac:dyDescent="0.25">
      <c r="A1431" t="s">
        <v>772</v>
      </c>
      <c r="B1431" t="s">
        <v>773</v>
      </c>
      <c r="C1431" s="3">
        <v>481</v>
      </c>
    </row>
    <row r="1432" spans="1:3" x14ac:dyDescent="0.25">
      <c r="A1432" t="s">
        <v>1961</v>
      </c>
      <c r="B1432" t="s">
        <v>1962</v>
      </c>
      <c r="C1432" s="3">
        <v>529.04999999999995</v>
      </c>
    </row>
    <row r="1433" spans="1:3" x14ac:dyDescent="0.25">
      <c r="A1433" t="s">
        <v>1963</v>
      </c>
      <c r="B1433" t="s">
        <v>1964</v>
      </c>
      <c r="C1433" s="3">
        <v>529.04999999999995</v>
      </c>
    </row>
    <row r="1434" spans="1:3" x14ac:dyDescent="0.25">
      <c r="A1434" t="s">
        <v>1965</v>
      </c>
      <c r="B1434" t="s">
        <v>1966</v>
      </c>
      <c r="C1434" s="3">
        <v>622.39</v>
      </c>
    </row>
    <row r="1435" spans="1:3" x14ac:dyDescent="0.25">
      <c r="A1435" t="s">
        <v>793</v>
      </c>
      <c r="B1435" t="s">
        <v>794</v>
      </c>
      <c r="C1435" s="3">
        <v>596</v>
      </c>
    </row>
    <row r="1436" spans="1:3" x14ac:dyDescent="0.25">
      <c r="A1436" t="s">
        <v>1967</v>
      </c>
      <c r="B1436" t="s">
        <v>1968</v>
      </c>
      <c r="C1436" s="3">
        <v>655.03</v>
      </c>
    </row>
    <row r="1437" spans="1:3" x14ac:dyDescent="0.25">
      <c r="A1437" t="s">
        <v>1969</v>
      </c>
      <c r="B1437" t="s">
        <v>1970</v>
      </c>
      <c r="C1437" s="3">
        <v>655.03</v>
      </c>
    </row>
    <row r="1438" spans="1:3" x14ac:dyDescent="0.25">
      <c r="A1438" t="s">
        <v>1971</v>
      </c>
      <c r="B1438" t="s">
        <v>1972</v>
      </c>
      <c r="C1438" s="3">
        <v>747.74</v>
      </c>
    </row>
    <row r="1439" spans="1:3" x14ac:dyDescent="0.25">
      <c r="A1439" t="s">
        <v>1973</v>
      </c>
      <c r="B1439" t="s">
        <v>1974</v>
      </c>
      <c r="C1439" s="3">
        <v>747.74</v>
      </c>
    </row>
    <row r="1440" spans="1:3" x14ac:dyDescent="0.25">
      <c r="A1440" t="s">
        <v>1975</v>
      </c>
      <c r="B1440" t="s">
        <v>1976</v>
      </c>
      <c r="C1440" s="3">
        <v>58.86</v>
      </c>
    </row>
    <row r="1441" spans="1:3" x14ac:dyDescent="0.25">
      <c r="A1441" t="s">
        <v>1977</v>
      </c>
      <c r="B1441" t="s">
        <v>1978</v>
      </c>
      <c r="C1441" s="3">
        <v>91.56</v>
      </c>
    </row>
    <row r="1442" spans="1:3" x14ac:dyDescent="0.25">
      <c r="A1442" t="s">
        <v>1979</v>
      </c>
      <c r="B1442" t="s">
        <v>1980</v>
      </c>
      <c r="C1442" s="3">
        <v>176.58</v>
      </c>
    </row>
    <row r="1443" spans="1:3" x14ac:dyDescent="0.25">
      <c r="A1443" t="s">
        <v>1981</v>
      </c>
      <c r="B1443" t="s">
        <v>1982</v>
      </c>
      <c r="C1443" s="3">
        <v>524.29</v>
      </c>
    </row>
    <row r="1444" spans="1:3" x14ac:dyDescent="0.25">
      <c r="A1444" t="s">
        <v>1983</v>
      </c>
      <c r="B1444" t="s">
        <v>1984</v>
      </c>
      <c r="C1444" s="3">
        <v>550.51</v>
      </c>
    </row>
    <row r="1445" spans="1:3" x14ac:dyDescent="0.25">
      <c r="A1445" t="s">
        <v>1985</v>
      </c>
      <c r="B1445" t="s">
        <v>1986</v>
      </c>
      <c r="C1445" s="3">
        <v>524.29</v>
      </c>
    </row>
    <row r="1446" spans="1:3" x14ac:dyDescent="0.25">
      <c r="A1446" t="s">
        <v>1987</v>
      </c>
      <c r="B1446" t="s">
        <v>1988</v>
      </c>
      <c r="C1446" s="3">
        <v>649.64</v>
      </c>
    </row>
    <row r="1447" spans="1:3" x14ac:dyDescent="0.25">
      <c r="A1447" t="s">
        <v>1989</v>
      </c>
      <c r="B1447" t="s">
        <v>1990</v>
      </c>
      <c r="C1447" s="3">
        <v>682.12</v>
      </c>
    </row>
    <row r="1448" spans="1:3" x14ac:dyDescent="0.25">
      <c r="A1448" t="s">
        <v>1991</v>
      </c>
      <c r="B1448" t="s">
        <v>1992</v>
      </c>
      <c r="C1448" s="3">
        <v>649.64</v>
      </c>
    </row>
    <row r="1449" spans="1:3" x14ac:dyDescent="0.25">
      <c r="A1449" t="s">
        <v>1224</v>
      </c>
      <c r="B1449" t="s">
        <v>1225</v>
      </c>
      <c r="C1449" s="3">
        <v>58.66</v>
      </c>
    </row>
    <row r="1450" spans="1:3" x14ac:dyDescent="0.25">
      <c r="A1450" t="s">
        <v>1226</v>
      </c>
      <c r="B1450" t="s">
        <v>1227</v>
      </c>
      <c r="C1450" s="3">
        <v>61.86</v>
      </c>
    </row>
    <row r="1451" spans="1:3" x14ac:dyDescent="0.25">
      <c r="A1451" t="s">
        <v>1228</v>
      </c>
      <c r="B1451" t="s">
        <v>1229</v>
      </c>
      <c r="C1451" s="3">
        <v>78.06</v>
      </c>
    </row>
    <row r="1452" spans="1:3" x14ac:dyDescent="0.25">
      <c r="A1452" t="s">
        <v>330</v>
      </c>
      <c r="B1452" t="s">
        <v>331</v>
      </c>
      <c r="C1452" s="3">
        <v>86.98</v>
      </c>
    </row>
    <row r="1453" spans="1:3" x14ac:dyDescent="0.25">
      <c r="A1453" t="s">
        <v>1665</v>
      </c>
      <c r="B1453" t="s">
        <v>1666</v>
      </c>
      <c r="C1453" s="3">
        <v>101.48</v>
      </c>
    </row>
    <row r="1454" spans="1:3" x14ac:dyDescent="0.25">
      <c r="A1454" t="s">
        <v>1230</v>
      </c>
      <c r="B1454" t="s">
        <v>1231</v>
      </c>
      <c r="C1454" s="3">
        <v>65.8</v>
      </c>
    </row>
    <row r="1455" spans="1:3" x14ac:dyDescent="0.25">
      <c r="A1455" t="s">
        <v>1232</v>
      </c>
      <c r="B1455" t="s">
        <v>1233</v>
      </c>
      <c r="C1455" s="3">
        <v>66.91</v>
      </c>
    </row>
    <row r="1456" spans="1:3" x14ac:dyDescent="0.25">
      <c r="A1456" t="s">
        <v>1667</v>
      </c>
      <c r="B1456" t="s">
        <v>1668</v>
      </c>
      <c r="C1456" s="3">
        <v>54.64</v>
      </c>
    </row>
    <row r="1457" spans="1:3" x14ac:dyDescent="0.25">
      <c r="A1457" t="s">
        <v>1234</v>
      </c>
      <c r="B1457" t="s">
        <v>1235</v>
      </c>
      <c r="C1457" s="3">
        <v>61.33</v>
      </c>
    </row>
    <row r="1458" spans="1:3" x14ac:dyDescent="0.25">
      <c r="A1458" t="s">
        <v>1236</v>
      </c>
      <c r="B1458" t="s">
        <v>1237</v>
      </c>
      <c r="C1458" s="3">
        <v>60.22</v>
      </c>
    </row>
    <row r="1459" spans="1:3" x14ac:dyDescent="0.25">
      <c r="A1459" t="s">
        <v>1238</v>
      </c>
      <c r="B1459" t="s">
        <v>1239</v>
      </c>
      <c r="C1459" s="3">
        <v>62.45</v>
      </c>
    </row>
    <row r="1460" spans="1:3" x14ac:dyDescent="0.25">
      <c r="A1460" t="s">
        <v>1022</v>
      </c>
      <c r="B1460" t="s">
        <v>1023</v>
      </c>
      <c r="C1460" s="3">
        <v>78.06</v>
      </c>
    </row>
    <row r="1461" spans="1:3" x14ac:dyDescent="0.25">
      <c r="A1461" t="s">
        <v>1240</v>
      </c>
      <c r="B1461" t="s">
        <v>1241</v>
      </c>
      <c r="C1461" s="3">
        <v>59.1</v>
      </c>
    </row>
    <row r="1462" spans="1:3" x14ac:dyDescent="0.25">
      <c r="A1462" t="s">
        <v>1024</v>
      </c>
      <c r="B1462" t="s">
        <v>1025</v>
      </c>
      <c r="C1462" s="3">
        <v>78.06</v>
      </c>
    </row>
    <row r="1463" spans="1:3" x14ac:dyDescent="0.25">
      <c r="A1463" t="s">
        <v>1242</v>
      </c>
      <c r="B1463" t="s">
        <v>1243</v>
      </c>
      <c r="C1463" s="3">
        <v>57.99</v>
      </c>
    </row>
    <row r="1464" spans="1:3" x14ac:dyDescent="0.25">
      <c r="A1464" t="s">
        <v>1244</v>
      </c>
      <c r="B1464" t="s">
        <v>1245</v>
      </c>
      <c r="C1464" s="3">
        <v>55.76</v>
      </c>
    </row>
    <row r="1465" spans="1:3" x14ac:dyDescent="0.25">
      <c r="A1465" t="s">
        <v>634</v>
      </c>
      <c r="B1465" t="s">
        <v>635</v>
      </c>
      <c r="C1465" s="3">
        <v>53.53</v>
      </c>
    </row>
    <row r="1466" spans="1:3" x14ac:dyDescent="0.25">
      <c r="A1466" t="s">
        <v>293</v>
      </c>
      <c r="B1466" t="s">
        <v>294</v>
      </c>
      <c r="C1466" s="3">
        <v>1188.57</v>
      </c>
    </row>
    <row r="1467" spans="1:3" x14ac:dyDescent="0.25">
      <c r="A1467" t="s">
        <v>377</v>
      </c>
      <c r="B1467" t="s">
        <v>378</v>
      </c>
      <c r="C1467" s="3">
        <v>12864.93</v>
      </c>
    </row>
    <row r="1468" spans="1:3" x14ac:dyDescent="0.25">
      <c r="A1468" s="1" t="s">
        <v>3072</v>
      </c>
      <c r="B1468" s="1" t="s">
        <v>3073</v>
      </c>
      <c r="C1468" s="4">
        <v>6048</v>
      </c>
    </row>
    <row r="1469" spans="1:3" x14ac:dyDescent="0.25">
      <c r="A1469" s="1" t="s">
        <v>3092</v>
      </c>
      <c r="B1469" s="1" t="s">
        <v>3093</v>
      </c>
      <c r="C1469" s="4">
        <v>15460.5</v>
      </c>
    </row>
    <row r="1470" spans="1:3" x14ac:dyDescent="0.25">
      <c r="A1470" s="1" t="s">
        <v>3090</v>
      </c>
      <c r="B1470" s="1" t="s">
        <v>3091</v>
      </c>
      <c r="C1470" s="4">
        <v>6939.5</v>
      </c>
    </row>
    <row r="1471" spans="1:3" x14ac:dyDescent="0.25">
      <c r="A1471" s="1" t="s">
        <v>3088</v>
      </c>
      <c r="B1471" s="1" t="s">
        <v>3089</v>
      </c>
      <c r="C1471" s="4">
        <v>3761.5</v>
      </c>
    </row>
    <row r="1472" spans="1:3" x14ac:dyDescent="0.25">
      <c r="A1472" s="1" t="s">
        <v>3074</v>
      </c>
      <c r="B1472" s="1" t="s">
        <v>3075</v>
      </c>
      <c r="C1472" s="4">
        <v>2912</v>
      </c>
    </row>
    <row r="1473" spans="1:3" x14ac:dyDescent="0.25">
      <c r="A1473" s="1" t="s">
        <v>3076</v>
      </c>
      <c r="B1473" s="1" t="s">
        <v>3077</v>
      </c>
      <c r="C1473" s="4">
        <v>896.79</v>
      </c>
    </row>
    <row r="1474" spans="1:3" x14ac:dyDescent="0.25">
      <c r="A1474" s="1" t="s">
        <v>3084</v>
      </c>
      <c r="B1474" s="1" t="s">
        <v>3085</v>
      </c>
      <c r="C1474" s="4">
        <v>4650.5</v>
      </c>
    </row>
    <row r="1475" spans="1:3" x14ac:dyDescent="0.25">
      <c r="A1475" s="1" t="s">
        <v>3080</v>
      </c>
      <c r="B1475" s="1" t="s">
        <v>3081</v>
      </c>
      <c r="C1475" s="4" t="s">
        <v>3098</v>
      </c>
    </row>
    <row r="1476" spans="1:3" x14ac:dyDescent="0.25">
      <c r="A1476" s="1" t="s">
        <v>3078</v>
      </c>
      <c r="B1476" s="1" t="s">
        <v>3079</v>
      </c>
      <c r="C1476" s="4">
        <v>821</v>
      </c>
    </row>
    <row r="1477" spans="1:3" x14ac:dyDescent="0.25">
      <c r="A1477" t="s">
        <v>1993</v>
      </c>
      <c r="B1477" t="s">
        <v>1994</v>
      </c>
      <c r="C1477" s="3">
        <v>391.31</v>
      </c>
    </row>
    <row r="1478" spans="1:3" x14ac:dyDescent="0.25">
      <c r="A1478" t="s">
        <v>1995</v>
      </c>
      <c r="B1478" t="s">
        <v>1996</v>
      </c>
      <c r="C1478" s="3">
        <v>97.01</v>
      </c>
    </row>
    <row r="1479" spans="1:3" x14ac:dyDescent="0.25">
      <c r="A1479" t="s">
        <v>1997</v>
      </c>
      <c r="B1479" t="s">
        <v>1998</v>
      </c>
      <c r="C1479" s="3">
        <v>41.42</v>
      </c>
    </row>
    <row r="1480" spans="1:3" x14ac:dyDescent="0.25">
      <c r="A1480" t="s">
        <v>1507</v>
      </c>
      <c r="B1480" t="s">
        <v>1508</v>
      </c>
      <c r="C1480" s="3">
        <v>599</v>
      </c>
    </row>
    <row r="1481" spans="1:3" x14ac:dyDescent="0.25">
      <c r="A1481" t="s">
        <v>1199</v>
      </c>
      <c r="B1481" t="s">
        <v>1200</v>
      </c>
      <c r="C1481" s="3">
        <v>249</v>
      </c>
    </row>
    <row r="1482" spans="1:3" x14ac:dyDescent="0.25">
      <c r="A1482" t="s">
        <v>2879</v>
      </c>
      <c r="B1482" t="s">
        <v>2880</v>
      </c>
      <c r="C1482" s="3">
        <v>129</v>
      </c>
    </row>
    <row r="1483" spans="1:3" x14ac:dyDescent="0.25">
      <c r="A1483" t="s">
        <v>2881</v>
      </c>
      <c r="B1483" t="s">
        <v>2882</v>
      </c>
      <c r="C1483" s="3">
        <v>89</v>
      </c>
    </row>
    <row r="1484" spans="1:3" x14ac:dyDescent="0.25">
      <c r="A1484" t="s">
        <v>2883</v>
      </c>
      <c r="B1484" t="s">
        <v>2884</v>
      </c>
      <c r="C1484" s="3">
        <v>229</v>
      </c>
    </row>
    <row r="1485" spans="1:3" x14ac:dyDescent="0.25">
      <c r="A1485" t="s">
        <v>1367</v>
      </c>
      <c r="B1485" t="s">
        <v>1368</v>
      </c>
      <c r="C1485" s="3">
        <v>379</v>
      </c>
    </row>
    <row r="1486" spans="1:3" x14ac:dyDescent="0.25">
      <c r="A1486" t="s">
        <v>1509</v>
      </c>
      <c r="B1486" t="s">
        <v>1510</v>
      </c>
      <c r="C1486" s="3">
        <v>379</v>
      </c>
    </row>
    <row r="1487" spans="1:3" x14ac:dyDescent="0.25">
      <c r="A1487" t="s">
        <v>2885</v>
      </c>
      <c r="B1487" t="s">
        <v>1368</v>
      </c>
      <c r="C1487" s="3">
        <v>379</v>
      </c>
    </row>
    <row r="1488" spans="1:3" x14ac:dyDescent="0.25">
      <c r="A1488" t="s">
        <v>3070</v>
      </c>
      <c r="B1488" t="s">
        <v>3071</v>
      </c>
      <c r="C1488" s="3">
        <v>1049</v>
      </c>
    </row>
    <row r="1489" spans="1:3" x14ac:dyDescent="0.25">
      <c r="A1489" t="s">
        <v>510</v>
      </c>
      <c r="B1489" t="s">
        <v>511</v>
      </c>
      <c r="C1489" s="3">
        <v>259</v>
      </c>
    </row>
    <row r="1490" spans="1:3" x14ac:dyDescent="0.25">
      <c r="A1490" t="s">
        <v>459</v>
      </c>
      <c r="B1490" t="s">
        <v>460</v>
      </c>
      <c r="C1490" s="3">
        <v>95</v>
      </c>
    </row>
    <row r="1491" spans="1:3" x14ac:dyDescent="0.25">
      <c r="A1491" t="s">
        <v>457</v>
      </c>
      <c r="B1491" t="s">
        <v>458</v>
      </c>
      <c r="C1491" s="3">
        <v>119</v>
      </c>
    </row>
    <row r="1492" spans="1:3" x14ac:dyDescent="0.25">
      <c r="A1492" t="s">
        <v>455</v>
      </c>
      <c r="B1492" t="s">
        <v>456</v>
      </c>
      <c r="C1492" s="3">
        <v>69</v>
      </c>
    </row>
    <row r="1493" spans="1:3" x14ac:dyDescent="0.25">
      <c r="A1493" t="s">
        <v>453</v>
      </c>
      <c r="B1493" t="s">
        <v>454</v>
      </c>
      <c r="C1493" s="3">
        <v>95</v>
      </c>
    </row>
    <row r="1494" spans="1:3" x14ac:dyDescent="0.25">
      <c r="A1494" t="s">
        <v>2886</v>
      </c>
      <c r="B1494" t="s">
        <v>2887</v>
      </c>
      <c r="C1494" s="3">
        <v>119</v>
      </c>
    </row>
    <row r="1495" spans="1:3" x14ac:dyDescent="0.25">
      <c r="A1495" t="s">
        <v>2888</v>
      </c>
      <c r="B1495" t="s">
        <v>2889</v>
      </c>
      <c r="C1495" s="3">
        <v>119</v>
      </c>
    </row>
    <row r="1496" spans="1:3" x14ac:dyDescent="0.25">
      <c r="A1496" t="s">
        <v>927</v>
      </c>
      <c r="B1496" t="s">
        <v>928</v>
      </c>
      <c r="C1496" s="3">
        <v>69</v>
      </c>
    </row>
    <row r="1497" spans="1:3" x14ac:dyDescent="0.25">
      <c r="A1497" t="s">
        <v>227</v>
      </c>
      <c r="B1497" t="s">
        <v>228</v>
      </c>
      <c r="C1497" s="3">
        <v>299</v>
      </c>
    </row>
    <row r="1498" spans="1:3" x14ac:dyDescent="0.25">
      <c r="A1498" t="s">
        <v>223</v>
      </c>
      <c r="B1498" t="s">
        <v>224</v>
      </c>
      <c r="C1498" s="3">
        <v>299</v>
      </c>
    </row>
    <row r="1499" spans="1:3" x14ac:dyDescent="0.25">
      <c r="A1499" t="s">
        <v>844</v>
      </c>
      <c r="B1499" t="s">
        <v>92</v>
      </c>
      <c r="C1499" s="3">
        <v>299</v>
      </c>
    </row>
    <row r="1500" spans="1:3" x14ac:dyDescent="0.25">
      <c r="A1500" t="s">
        <v>1005</v>
      </c>
      <c r="B1500" t="s">
        <v>88</v>
      </c>
      <c r="C1500" s="3">
        <v>299</v>
      </c>
    </row>
    <row r="1501" spans="1:3" x14ac:dyDescent="0.25">
      <c r="A1501" t="s">
        <v>2890</v>
      </c>
      <c r="B1501" t="s">
        <v>928</v>
      </c>
      <c r="C1501" s="3">
        <v>79</v>
      </c>
    </row>
    <row r="1502" spans="1:3" x14ac:dyDescent="0.25">
      <c r="A1502" t="s">
        <v>2891</v>
      </c>
      <c r="B1502" t="s">
        <v>2892</v>
      </c>
      <c r="C1502" s="3">
        <v>319</v>
      </c>
    </row>
    <row r="1503" spans="1:3" x14ac:dyDescent="0.25">
      <c r="A1503" t="s">
        <v>2893</v>
      </c>
      <c r="B1503" t="s">
        <v>224</v>
      </c>
      <c r="C1503" s="3">
        <v>319</v>
      </c>
    </row>
    <row r="1504" spans="1:3" x14ac:dyDescent="0.25">
      <c r="A1504" t="s">
        <v>2894</v>
      </c>
      <c r="B1504" t="s">
        <v>92</v>
      </c>
      <c r="C1504" s="3">
        <v>319</v>
      </c>
    </row>
    <row r="1505" spans="1:3" x14ac:dyDescent="0.25">
      <c r="A1505" t="s">
        <v>2895</v>
      </c>
      <c r="B1505" t="s">
        <v>2896</v>
      </c>
      <c r="C1505" s="3">
        <v>319</v>
      </c>
    </row>
    <row r="1506" spans="1:3" x14ac:dyDescent="0.25">
      <c r="A1506" t="s">
        <v>1999</v>
      </c>
      <c r="B1506" t="s">
        <v>2000</v>
      </c>
      <c r="C1506" s="3">
        <v>366.24</v>
      </c>
    </row>
    <row r="1507" spans="1:3" x14ac:dyDescent="0.25">
      <c r="A1507" t="s">
        <v>2001</v>
      </c>
      <c r="B1507" t="s">
        <v>2002</v>
      </c>
      <c r="C1507" s="3">
        <v>498.13</v>
      </c>
    </row>
    <row r="1508" spans="1:3" x14ac:dyDescent="0.25">
      <c r="A1508" t="s">
        <v>2003</v>
      </c>
      <c r="B1508" t="s">
        <v>2004</v>
      </c>
      <c r="C1508" s="3">
        <v>112.27</v>
      </c>
    </row>
    <row r="1509" spans="1:3" x14ac:dyDescent="0.25">
      <c r="A1509" t="s">
        <v>2005</v>
      </c>
      <c r="B1509" t="s">
        <v>2006</v>
      </c>
      <c r="C1509" s="3">
        <v>281.22000000000003</v>
      </c>
    </row>
    <row r="1510" spans="1:3" x14ac:dyDescent="0.25">
      <c r="A1510" t="s">
        <v>2007</v>
      </c>
      <c r="B1510" t="s">
        <v>2008</v>
      </c>
      <c r="C1510" s="3">
        <v>295.27999999999997</v>
      </c>
    </row>
    <row r="1511" spans="1:3" x14ac:dyDescent="0.25">
      <c r="A1511" t="s">
        <v>2009</v>
      </c>
      <c r="B1511" t="s">
        <v>2010</v>
      </c>
      <c r="C1511" s="3">
        <v>413.11</v>
      </c>
    </row>
    <row r="1512" spans="1:3" x14ac:dyDescent="0.25">
      <c r="A1512" t="s">
        <v>2011</v>
      </c>
      <c r="B1512" t="s">
        <v>2012</v>
      </c>
      <c r="C1512" s="3">
        <v>433.77</v>
      </c>
    </row>
    <row r="1513" spans="1:3" x14ac:dyDescent="0.25">
      <c r="A1513" t="s">
        <v>2013</v>
      </c>
      <c r="B1513" t="s">
        <v>2014</v>
      </c>
      <c r="C1513" s="3">
        <v>512.29999999999995</v>
      </c>
    </row>
    <row r="1514" spans="1:3" x14ac:dyDescent="0.25">
      <c r="A1514" t="s">
        <v>2015</v>
      </c>
      <c r="B1514" t="s">
        <v>2016</v>
      </c>
      <c r="C1514" s="3">
        <v>747.74</v>
      </c>
    </row>
    <row r="1515" spans="1:3" x14ac:dyDescent="0.25">
      <c r="A1515" t="s">
        <v>2017</v>
      </c>
      <c r="B1515" t="s">
        <v>2018</v>
      </c>
      <c r="C1515" s="3">
        <v>176.58</v>
      </c>
    </row>
    <row r="1516" spans="1:3" x14ac:dyDescent="0.25">
      <c r="A1516" t="s">
        <v>2019</v>
      </c>
      <c r="B1516" t="s">
        <v>2020</v>
      </c>
      <c r="C1516" s="3">
        <v>415.29</v>
      </c>
    </row>
    <row r="1517" spans="1:3" x14ac:dyDescent="0.25">
      <c r="A1517" t="s">
        <v>2021</v>
      </c>
      <c r="B1517" t="s">
        <v>2022</v>
      </c>
      <c r="C1517" s="3">
        <v>436.06</v>
      </c>
    </row>
    <row r="1518" spans="1:3" x14ac:dyDescent="0.25">
      <c r="A1518" t="s">
        <v>2023</v>
      </c>
      <c r="B1518" t="s">
        <v>2024</v>
      </c>
      <c r="C1518" s="3">
        <v>649.64</v>
      </c>
    </row>
    <row r="1519" spans="1:3" x14ac:dyDescent="0.25">
      <c r="A1519" t="s">
        <v>2025</v>
      </c>
      <c r="B1519" t="s">
        <v>2026</v>
      </c>
      <c r="C1519" s="3">
        <v>682.12</v>
      </c>
    </row>
    <row r="1520" spans="1:3" x14ac:dyDescent="0.25">
      <c r="A1520" t="s">
        <v>2027</v>
      </c>
      <c r="B1520" t="s">
        <v>2028</v>
      </c>
      <c r="C1520" s="3">
        <v>559.59</v>
      </c>
    </row>
    <row r="1521" spans="1:3" x14ac:dyDescent="0.25">
      <c r="A1521" t="s">
        <v>2029</v>
      </c>
      <c r="B1521" t="s">
        <v>2030</v>
      </c>
      <c r="C1521" s="3">
        <v>559.59</v>
      </c>
    </row>
    <row r="1522" spans="1:3" x14ac:dyDescent="0.25">
      <c r="A1522" t="s">
        <v>2031</v>
      </c>
      <c r="B1522" t="s">
        <v>2032</v>
      </c>
      <c r="C1522" s="3">
        <v>224.2</v>
      </c>
    </row>
    <row r="1523" spans="1:3" x14ac:dyDescent="0.25">
      <c r="A1523" t="s">
        <v>2033</v>
      </c>
      <c r="B1523" t="s">
        <v>2034</v>
      </c>
      <c r="C1523" s="3">
        <v>658.84</v>
      </c>
    </row>
    <row r="1524" spans="1:3" x14ac:dyDescent="0.25">
      <c r="A1524" t="s">
        <v>2035</v>
      </c>
      <c r="B1524" t="s">
        <v>2036</v>
      </c>
      <c r="C1524" s="3">
        <v>392.03</v>
      </c>
    </row>
    <row r="1525" spans="1:3" x14ac:dyDescent="0.25">
      <c r="A1525" t="s">
        <v>2037</v>
      </c>
      <c r="B1525" t="s">
        <v>2038</v>
      </c>
      <c r="C1525" s="3">
        <v>559.59</v>
      </c>
    </row>
    <row r="1526" spans="1:3" x14ac:dyDescent="0.25">
      <c r="A1526" t="s">
        <v>2039</v>
      </c>
      <c r="B1526" t="s">
        <v>2040</v>
      </c>
      <c r="C1526" s="3">
        <v>559.59</v>
      </c>
    </row>
    <row r="1527" spans="1:3" x14ac:dyDescent="0.25">
      <c r="A1527" t="s">
        <v>2041</v>
      </c>
      <c r="B1527" t="s">
        <v>2042</v>
      </c>
      <c r="C1527" s="3">
        <v>559.59</v>
      </c>
    </row>
    <row r="1528" spans="1:3" x14ac:dyDescent="0.25">
      <c r="A1528" t="s">
        <v>2043</v>
      </c>
      <c r="B1528" t="s">
        <v>2044</v>
      </c>
      <c r="C1528" s="3">
        <v>604.47</v>
      </c>
    </row>
    <row r="1529" spans="1:3" x14ac:dyDescent="0.25">
      <c r="A1529" t="s">
        <v>2045</v>
      </c>
      <c r="B1529" t="s">
        <v>2046</v>
      </c>
      <c r="C1529" s="3">
        <v>604.47</v>
      </c>
    </row>
    <row r="1530" spans="1:3" x14ac:dyDescent="0.25">
      <c r="A1530" t="s">
        <v>2047</v>
      </c>
      <c r="B1530" t="s">
        <v>2048</v>
      </c>
      <c r="C1530" s="3">
        <v>703.72</v>
      </c>
    </row>
    <row r="1531" spans="1:3" x14ac:dyDescent="0.25">
      <c r="A1531" t="s">
        <v>2049</v>
      </c>
      <c r="B1531" t="s">
        <v>2050</v>
      </c>
      <c r="C1531" s="3">
        <v>604.47</v>
      </c>
    </row>
    <row r="1532" spans="1:3" x14ac:dyDescent="0.25">
      <c r="A1532" t="s">
        <v>2051</v>
      </c>
      <c r="B1532" t="s">
        <v>2052</v>
      </c>
      <c r="C1532" s="3">
        <v>604.47</v>
      </c>
    </row>
    <row r="1533" spans="1:3" x14ac:dyDescent="0.25">
      <c r="A1533" t="s">
        <v>2053</v>
      </c>
      <c r="B1533" t="s">
        <v>2052</v>
      </c>
      <c r="C1533" s="3">
        <v>604.47</v>
      </c>
    </row>
    <row r="1534" spans="1:3" x14ac:dyDescent="0.25">
      <c r="A1534" t="s">
        <v>1369</v>
      </c>
      <c r="B1534" t="s">
        <v>1370</v>
      </c>
      <c r="C1534" s="3">
        <v>254</v>
      </c>
    </row>
    <row r="1535" spans="1:3" x14ac:dyDescent="0.25">
      <c r="A1535" t="s">
        <v>2054</v>
      </c>
      <c r="B1535" t="s">
        <v>2055</v>
      </c>
      <c r="C1535" s="3">
        <v>56.68</v>
      </c>
    </row>
    <row r="1536" spans="1:3" x14ac:dyDescent="0.25">
      <c r="A1536" t="s">
        <v>2056</v>
      </c>
      <c r="B1536" t="s">
        <v>2057</v>
      </c>
      <c r="C1536" s="3">
        <v>56.68</v>
      </c>
    </row>
    <row r="1537" spans="1:3" x14ac:dyDescent="0.25">
      <c r="A1537" t="s">
        <v>2058</v>
      </c>
      <c r="B1537" t="s">
        <v>2059</v>
      </c>
      <c r="C1537" s="3">
        <v>56.68</v>
      </c>
    </row>
    <row r="1538" spans="1:3" x14ac:dyDescent="0.25">
      <c r="A1538" t="s">
        <v>2060</v>
      </c>
      <c r="B1538" t="s">
        <v>2061</v>
      </c>
      <c r="C1538" s="3">
        <v>56.68</v>
      </c>
    </row>
    <row r="1539" spans="1:3" x14ac:dyDescent="0.25">
      <c r="A1539" t="s">
        <v>2062</v>
      </c>
      <c r="B1539" t="s">
        <v>2063</v>
      </c>
      <c r="C1539" s="3">
        <v>209.28</v>
      </c>
    </row>
    <row r="1540" spans="1:3" x14ac:dyDescent="0.25">
      <c r="A1540" t="s">
        <v>2064</v>
      </c>
      <c r="B1540" t="s">
        <v>2065</v>
      </c>
      <c r="C1540" s="3">
        <v>253.97</v>
      </c>
    </row>
    <row r="1541" spans="1:3" x14ac:dyDescent="0.25">
      <c r="A1541" t="s">
        <v>2066</v>
      </c>
      <c r="B1541" t="s">
        <v>2067</v>
      </c>
      <c r="C1541" s="3">
        <v>253.97</v>
      </c>
    </row>
    <row r="1542" spans="1:3" x14ac:dyDescent="0.25">
      <c r="A1542" t="s">
        <v>2068</v>
      </c>
      <c r="B1542" t="s">
        <v>2069</v>
      </c>
      <c r="C1542" s="3">
        <v>253.97</v>
      </c>
    </row>
    <row r="1543" spans="1:3" x14ac:dyDescent="0.25">
      <c r="A1543" t="s">
        <v>2070</v>
      </c>
      <c r="B1543" t="s">
        <v>2071</v>
      </c>
      <c r="C1543" s="3">
        <v>171.13</v>
      </c>
    </row>
    <row r="1544" spans="1:3" x14ac:dyDescent="0.25">
      <c r="A1544" t="s">
        <v>2072</v>
      </c>
      <c r="B1544" t="s">
        <v>2073</v>
      </c>
      <c r="C1544" s="3">
        <v>263.77999999999997</v>
      </c>
    </row>
    <row r="1545" spans="1:3" x14ac:dyDescent="0.25">
      <c r="A1545" t="s">
        <v>2074</v>
      </c>
      <c r="B1545" t="s">
        <v>2075</v>
      </c>
      <c r="C1545" s="3">
        <v>265.95999999999998</v>
      </c>
    </row>
    <row r="1546" spans="1:3" x14ac:dyDescent="0.25">
      <c r="A1546" t="s">
        <v>2076</v>
      </c>
      <c r="B1546" t="s">
        <v>2077</v>
      </c>
      <c r="C1546" s="3">
        <v>265.95999999999998</v>
      </c>
    </row>
    <row r="1547" spans="1:3" x14ac:dyDescent="0.25">
      <c r="A1547" t="s">
        <v>2078</v>
      </c>
      <c r="B1547" t="s">
        <v>2079</v>
      </c>
      <c r="C1547" s="3">
        <v>265.95999999999998</v>
      </c>
    </row>
    <row r="1548" spans="1:3" x14ac:dyDescent="0.25">
      <c r="A1548" t="s">
        <v>2080</v>
      </c>
      <c r="B1548" t="s">
        <v>2081</v>
      </c>
      <c r="C1548" s="3">
        <v>227.81</v>
      </c>
    </row>
    <row r="1549" spans="1:3" x14ac:dyDescent="0.25">
      <c r="A1549" t="s">
        <v>2082</v>
      </c>
      <c r="B1549" t="s">
        <v>2083</v>
      </c>
      <c r="C1549" s="3">
        <v>316.10000000000002</v>
      </c>
    </row>
    <row r="1550" spans="1:3" x14ac:dyDescent="0.25">
      <c r="A1550" t="s">
        <v>2084</v>
      </c>
      <c r="B1550" t="s">
        <v>2085</v>
      </c>
      <c r="C1550" s="3">
        <v>75.209999999999994</v>
      </c>
    </row>
    <row r="1551" spans="1:3" x14ac:dyDescent="0.25">
      <c r="A1551" t="s">
        <v>2086</v>
      </c>
      <c r="B1551" t="s">
        <v>2087</v>
      </c>
      <c r="C1551" s="3">
        <v>56.68</v>
      </c>
    </row>
    <row r="1552" spans="1:3" x14ac:dyDescent="0.25">
      <c r="A1552" t="s">
        <v>2088</v>
      </c>
      <c r="B1552" t="s">
        <v>2089</v>
      </c>
      <c r="C1552" s="3">
        <v>75.209999999999994</v>
      </c>
    </row>
    <row r="1553" spans="1:3" x14ac:dyDescent="0.25">
      <c r="A1553" t="s">
        <v>2090</v>
      </c>
      <c r="B1553" t="s">
        <v>2091</v>
      </c>
      <c r="C1553" s="3">
        <v>75.209999999999994</v>
      </c>
    </row>
    <row r="1554" spans="1:3" x14ac:dyDescent="0.25">
      <c r="A1554" t="s">
        <v>2092</v>
      </c>
      <c r="B1554" t="s">
        <v>2093</v>
      </c>
      <c r="C1554" s="3">
        <v>172.22</v>
      </c>
    </row>
    <row r="1555" spans="1:3" x14ac:dyDescent="0.25">
      <c r="A1555" t="s">
        <v>2094</v>
      </c>
      <c r="B1555" t="s">
        <v>2095</v>
      </c>
      <c r="C1555" s="3">
        <v>127.53</v>
      </c>
    </row>
    <row r="1556" spans="1:3" x14ac:dyDescent="0.25">
      <c r="A1556" t="s">
        <v>2096</v>
      </c>
      <c r="B1556" t="s">
        <v>2097</v>
      </c>
      <c r="C1556" s="3">
        <v>172.22</v>
      </c>
    </row>
    <row r="1557" spans="1:3" x14ac:dyDescent="0.25">
      <c r="A1557" t="s">
        <v>2098</v>
      </c>
      <c r="B1557" t="s">
        <v>2099</v>
      </c>
      <c r="C1557" s="3">
        <v>172.22</v>
      </c>
    </row>
    <row r="1558" spans="1:3" x14ac:dyDescent="0.25">
      <c r="A1558" t="s">
        <v>2100</v>
      </c>
      <c r="B1558" t="s">
        <v>2101</v>
      </c>
      <c r="C1558" s="3">
        <v>184.21</v>
      </c>
    </row>
    <row r="1559" spans="1:3" x14ac:dyDescent="0.25">
      <c r="A1559" t="s">
        <v>2102</v>
      </c>
      <c r="B1559" t="s">
        <v>2103</v>
      </c>
      <c r="C1559" s="3">
        <v>178.76</v>
      </c>
    </row>
    <row r="1560" spans="1:3" x14ac:dyDescent="0.25">
      <c r="A1560" t="s">
        <v>2104</v>
      </c>
      <c r="B1560" t="s">
        <v>2105</v>
      </c>
      <c r="C1560" s="3">
        <v>184.21</v>
      </c>
    </row>
    <row r="1561" spans="1:3" x14ac:dyDescent="0.25">
      <c r="A1561" t="s">
        <v>2106</v>
      </c>
      <c r="B1561" t="s">
        <v>2107</v>
      </c>
      <c r="C1561" s="3">
        <v>184.21</v>
      </c>
    </row>
    <row r="1562" spans="1:3" x14ac:dyDescent="0.25">
      <c r="A1562" t="s">
        <v>2900</v>
      </c>
      <c r="B1562" t="s">
        <v>2901</v>
      </c>
      <c r="C1562" s="3">
        <v>119</v>
      </c>
    </row>
    <row r="1563" spans="1:3" x14ac:dyDescent="0.25">
      <c r="A1563" t="s">
        <v>2902</v>
      </c>
      <c r="B1563" t="s">
        <v>2903</v>
      </c>
      <c r="C1563" s="3">
        <v>349</v>
      </c>
    </row>
    <row r="1564" spans="1:3" x14ac:dyDescent="0.25">
      <c r="A1564" t="s">
        <v>2904</v>
      </c>
      <c r="B1564" t="s">
        <v>2905</v>
      </c>
      <c r="C1564" s="3">
        <v>239</v>
      </c>
    </row>
    <row r="1565" spans="1:3" x14ac:dyDescent="0.25">
      <c r="A1565" t="s">
        <v>2906</v>
      </c>
      <c r="B1565" t="s">
        <v>2907</v>
      </c>
      <c r="C1565" s="3">
        <v>719</v>
      </c>
    </row>
    <row r="1566" spans="1:3" x14ac:dyDescent="0.25">
      <c r="A1566" t="s">
        <v>2908</v>
      </c>
      <c r="B1566" t="s">
        <v>2909</v>
      </c>
      <c r="C1566" s="3">
        <v>109</v>
      </c>
    </row>
    <row r="1567" spans="1:3" x14ac:dyDescent="0.25">
      <c r="A1567" t="s">
        <v>2910</v>
      </c>
      <c r="B1567" t="s">
        <v>2911</v>
      </c>
      <c r="C1567" s="3">
        <v>339</v>
      </c>
    </row>
    <row r="1568" spans="1:3" x14ac:dyDescent="0.25">
      <c r="A1568" t="s">
        <v>2912</v>
      </c>
      <c r="B1568" t="s">
        <v>1998</v>
      </c>
      <c r="C1568" s="3">
        <v>59</v>
      </c>
    </row>
    <row r="1569" spans="1:3" x14ac:dyDescent="0.25">
      <c r="A1569" t="s">
        <v>2913</v>
      </c>
      <c r="B1569" t="s">
        <v>2914</v>
      </c>
      <c r="C1569" s="3">
        <v>349</v>
      </c>
    </row>
    <row r="1570" spans="1:3" x14ac:dyDescent="0.25">
      <c r="A1570" t="s">
        <v>2915</v>
      </c>
      <c r="B1570" t="s">
        <v>2916</v>
      </c>
      <c r="C1570" s="3">
        <v>269</v>
      </c>
    </row>
    <row r="1571" spans="1:3" x14ac:dyDescent="0.25">
      <c r="A1571" t="s">
        <v>2917</v>
      </c>
      <c r="B1571" t="s">
        <v>2918</v>
      </c>
      <c r="C1571" s="3">
        <v>349</v>
      </c>
    </row>
    <row r="1572" spans="1:3" x14ac:dyDescent="0.25">
      <c r="A1572" t="s">
        <v>2919</v>
      </c>
      <c r="B1572" t="s">
        <v>2920</v>
      </c>
      <c r="C1572" s="3">
        <v>349</v>
      </c>
    </row>
    <row r="1573" spans="1:3" x14ac:dyDescent="0.25">
      <c r="A1573" t="s">
        <v>2921</v>
      </c>
      <c r="B1573" t="s">
        <v>2922</v>
      </c>
      <c r="C1573" s="3">
        <v>729</v>
      </c>
    </row>
    <row r="1574" spans="1:3" x14ac:dyDescent="0.25">
      <c r="A1574" t="s">
        <v>2923</v>
      </c>
      <c r="B1574" t="s">
        <v>2924</v>
      </c>
      <c r="C1574" s="3">
        <v>499</v>
      </c>
    </row>
    <row r="1575" spans="1:3" x14ac:dyDescent="0.25">
      <c r="A1575" t="s">
        <v>2925</v>
      </c>
      <c r="B1575" t="s">
        <v>2926</v>
      </c>
      <c r="C1575" s="3">
        <v>729</v>
      </c>
    </row>
    <row r="1576" spans="1:3" x14ac:dyDescent="0.25">
      <c r="A1576" t="s">
        <v>2927</v>
      </c>
      <c r="B1576" t="s">
        <v>2928</v>
      </c>
      <c r="C1576" s="3">
        <v>729</v>
      </c>
    </row>
    <row r="1577" spans="1:3" x14ac:dyDescent="0.25">
      <c r="A1577" t="s">
        <v>2929</v>
      </c>
      <c r="B1577" t="s">
        <v>2897</v>
      </c>
      <c r="C1577" s="3">
        <v>139</v>
      </c>
    </row>
    <row r="1578" spans="1:3" x14ac:dyDescent="0.25">
      <c r="A1578" t="s">
        <v>2930</v>
      </c>
      <c r="B1578" t="s">
        <v>2898</v>
      </c>
      <c r="C1578" s="3">
        <v>139</v>
      </c>
    </row>
    <row r="1579" spans="1:3" x14ac:dyDescent="0.25">
      <c r="A1579" t="s">
        <v>2931</v>
      </c>
      <c r="B1579" t="s">
        <v>2899</v>
      </c>
      <c r="C1579" s="3">
        <v>139</v>
      </c>
    </row>
    <row r="1580" spans="1:3" x14ac:dyDescent="0.25">
      <c r="A1580" t="s">
        <v>2932</v>
      </c>
      <c r="B1580" t="s">
        <v>2933</v>
      </c>
      <c r="C1580" s="3">
        <v>639</v>
      </c>
    </row>
    <row r="1581" spans="1:3" x14ac:dyDescent="0.25">
      <c r="A1581" t="s">
        <v>2934</v>
      </c>
      <c r="B1581" t="s">
        <v>2935</v>
      </c>
      <c r="C1581" s="3">
        <v>599</v>
      </c>
    </row>
    <row r="1582" spans="1:3" x14ac:dyDescent="0.25">
      <c r="A1582" t="s">
        <v>2936</v>
      </c>
      <c r="B1582" t="s">
        <v>2937</v>
      </c>
      <c r="C1582" s="3">
        <v>599</v>
      </c>
    </row>
    <row r="1583" spans="1:3" x14ac:dyDescent="0.25">
      <c r="A1583" t="s">
        <v>2938</v>
      </c>
      <c r="B1583" t="s">
        <v>2939</v>
      </c>
      <c r="C1583" s="3">
        <v>599</v>
      </c>
    </row>
    <row r="1584" spans="1:3" x14ac:dyDescent="0.25">
      <c r="A1584" t="s">
        <v>2940</v>
      </c>
      <c r="B1584" t="s">
        <v>2941</v>
      </c>
      <c r="C1584" s="3">
        <v>429</v>
      </c>
    </row>
    <row r="1585" spans="1:3" x14ac:dyDescent="0.25">
      <c r="A1585" t="s">
        <v>2942</v>
      </c>
      <c r="B1585" t="s">
        <v>2943</v>
      </c>
      <c r="C1585" s="3">
        <v>429</v>
      </c>
    </row>
    <row r="1586" spans="1:3" x14ac:dyDescent="0.25">
      <c r="A1586" t="s">
        <v>2944</v>
      </c>
      <c r="B1586" t="s">
        <v>2945</v>
      </c>
      <c r="C1586" s="3">
        <v>429</v>
      </c>
    </row>
    <row r="1587" spans="1:3" x14ac:dyDescent="0.25">
      <c r="A1587" t="s">
        <v>2946</v>
      </c>
      <c r="B1587" t="s">
        <v>1998</v>
      </c>
      <c r="C1587" s="3">
        <v>39</v>
      </c>
    </row>
    <row r="1588" spans="1:3" x14ac:dyDescent="0.25">
      <c r="A1588" t="s">
        <v>2947</v>
      </c>
      <c r="B1588" t="s">
        <v>2948</v>
      </c>
      <c r="C1588" s="3">
        <v>159</v>
      </c>
    </row>
    <row r="1589" spans="1:3" x14ac:dyDescent="0.25">
      <c r="A1589" t="s">
        <v>2949</v>
      </c>
      <c r="B1589" t="s">
        <v>2950</v>
      </c>
      <c r="C1589" s="3">
        <v>459</v>
      </c>
    </row>
    <row r="1590" spans="1:3" x14ac:dyDescent="0.25">
      <c r="A1590" t="s">
        <v>2951</v>
      </c>
      <c r="B1590" t="s">
        <v>2952</v>
      </c>
      <c r="C1590" s="3">
        <v>115</v>
      </c>
    </row>
    <row r="1591" spans="1:3" x14ac:dyDescent="0.25">
      <c r="A1591" t="s">
        <v>2953</v>
      </c>
      <c r="B1591" t="s">
        <v>2954</v>
      </c>
      <c r="C1591" s="3">
        <v>389</v>
      </c>
    </row>
    <row r="1592" spans="1:3" x14ac:dyDescent="0.25">
      <c r="A1592" t="s">
        <v>2955</v>
      </c>
      <c r="B1592" t="s">
        <v>2956</v>
      </c>
      <c r="C1592" s="3">
        <v>189</v>
      </c>
    </row>
    <row r="1593" spans="1:3" x14ac:dyDescent="0.25">
      <c r="A1593" t="s">
        <v>2957</v>
      </c>
      <c r="B1593" t="s">
        <v>2958</v>
      </c>
      <c r="C1593" s="3">
        <v>149</v>
      </c>
    </row>
    <row r="1594" spans="1:3" x14ac:dyDescent="0.25">
      <c r="A1594" t="s">
        <v>2959</v>
      </c>
      <c r="B1594" t="s">
        <v>2960</v>
      </c>
      <c r="C1594" s="3">
        <v>189</v>
      </c>
    </row>
    <row r="1595" spans="1:3" x14ac:dyDescent="0.25">
      <c r="A1595" t="s">
        <v>2961</v>
      </c>
      <c r="B1595" t="s">
        <v>2962</v>
      </c>
      <c r="C1595" s="3">
        <v>189</v>
      </c>
    </row>
    <row r="1596" spans="1:3" x14ac:dyDescent="0.25">
      <c r="A1596" t="s">
        <v>2963</v>
      </c>
      <c r="B1596" t="s">
        <v>2964</v>
      </c>
      <c r="C1596" s="3">
        <v>399</v>
      </c>
    </row>
    <row r="1597" spans="1:3" x14ac:dyDescent="0.25">
      <c r="A1597" t="s">
        <v>2965</v>
      </c>
      <c r="B1597" t="s">
        <v>2966</v>
      </c>
      <c r="C1597" s="3">
        <v>499</v>
      </c>
    </row>
    <row r="1598" spans="1:3" x14ac:dyDescent="0.25">
      <c r="A1598" t="s">
        <v>2967</v>
      </c>
      <c r="B1598" t="s">
        <v>2968</v>
      </c>
      <c r="C1598" s="3">
        <v>399</v>
      </c>
    </row>
    <row r="1599" spans="1:3" x14ac:dyDescent="0.25">
      <c r="A1599" t="s">
        <v>2969</v>
      </c>
      <c r="B1599" t="s">
        <v>2970</v>
      </c>
      <c r="C1599" s="3">
        <v>399</v>
      </c>
    </row>
    <row r="1600" spans="1:3" x14ac:dyDescent="0.25">
      <c r="A1600" t="s">
        <v>2971</v>
      </c>
      <c r="B1600" t="s">
        <v>2972</v>
      </c>
      <c r="C1600" s="3">
        <v>269</v>
      </c>
    </row>
    <row r="1601" spans="1:3" x14ac:dyDescent="0.25">
      <c r="A1601" t="s">
        <v>2973</v>
      </c>
      <c r="B1601" t="s">
        <v>2974</v>
      </c>
      <c r="C1601" s="3">
        <v>279</v>
      </c>
    </row>
    <row r="1602" spans="1:3" x14ac:dyDescent="0.25">
      <c r="A1602" t="s">
        <v>2975</v>
      </c>
      <c r="B1602" t="s">
        <v>2976</v>
      </c>
      <c r="C1602" s="3">
        <v>269</v>
      </c>
    </row>
    <row r="1603" spans="1:3" x14ac:dyDescent="0.25">
      <c r="A1603" t="s">
        <v>2977</v>
      </c>
      <c r="B1603" t="s">
        <v>2978</v>
      </c>
      <c r="C1603" s="3">
        <v>269</v>
      </c>
    </row>
    <row r="1604" spans="1:3" x14ac:dyDescent="0.25">
      <c r="A1604" t="s">
        <v>2108</v>
      </c>
      <c r="B1604" t="s">
        <v>2109</v>
      </c>
      <c r="C1604" s="3">
        <v>200.56</v>
      </c>
    </row>
    <row r="1605" spans="1:3" x14ac:dyDescent="0.25">
      <c r="A1605" t="s">
        <v>2110</v>
      </c>
      <c r="B1605" t="s">
        <v>2111</v>
      </c>
      <c r="C1605" s="3">
        <v>213.64</v>
      </c>
    </row>
    <row r="1606" spans="1:3" x14ac:dyDescent="0.25">
      <c r="A1606" t="s">
        <v>2112</v>
      </c>
      <c r="B1606" t="s">
        <v>2113</v>
      </c>
      <c r="C1606" s="3">
        <v>213.64</v>
      </c>
    </row>
    <row r="1607" spans="1:3" x14ac:dyDescent="0.25">
      <c r="A1607" t="s">
        <v>2114</v>
      </c>
      <c r="B1607" t="s">
        <v>2115</v>
      </c>
      <c r="C1607" s="3">
        <v>213.64</v>
      </c>
    </row>
    <row r="1608" spans="1:3" x14ac:dyDescent="0.25">
      <c r="A1608" t="s">
        <v>2116</v>
      </c>
      <c r="B1608" t="s">
        <v>2117</v>
      </c>
      <c r="C1608" s="3">
        <v>161.32</v>
      </c>
    </row>
    <row r="1609" spans="1:3" x14ac:dyDescent="0.25">
      <c r="A1609" t="s">
        <v>2118</v>
      </c>
      <c r="B1609" t="s">
        <v>2119</v>
      </c>
      <c r="C1609" s="3">
        <v>196.2</v>
      </c>
    </row>
    <row r="1610" spans="1:3" x14ac:dyDescent="0.25">
      <c r="A1610" t="s">
        <v>2120</v>
      </c>
      <c r="B1610" t="s">
        <v>2121</v>
      </c>
      <c r="C1610" s="3">
        <v>196.2</v>
      </c>
    </row>
    <row r="1611" spans="1:3" x14ac:dyDescent="0.25">
      <c r="A1611" t="s">
        <v>2122</v>
      </c>
      <c r="B1611" t="s">
        <v>2123</v>
      </c>
      <c r="C1611" s="3">
        <v>196.2</v>
      </c>
    </row>
    <row r="1612" spans="1:3" x14ac:dyDescent="0.25">
      <c r="A1612" t="s">
        <v>2124</v>
      </c>
      <c r="B1612" t="s">
        <v>2125</v>
      </c>
      <c r="C1612" s="3">
        <v>251.79</v>
      </c>
    </row>
    <row r="1613" spans="1:3" x14ac:dyDescent="0.25">
      <c r="A1613" t="s">
        <v>2126</v>
      </c>
      <c r="B1613" t="s">
        <v>2127</v>
      </c>
      <c r="C1613" s="3">
        <v>236.53</v>
      </c>
    </row>
    <row r="1614" spans="1:3" x14ac:dyDescent="0.25">
      <c r="A1614" t="s">
        <v>2128</v>
      </c>
      <c r="B1614" t="s">
        <v>2129</v>
      </c>
      <c r="C1614" s="3">
        <v>236.53</v>
      </c>
    </row>
    <row r="1615" spans="1:3" x14ac:dyDescent="0.25">
      <c r="A1615" t="s">
        <v>2130</v>
      </c>
      <c r="B1615" t="s">
        <v>2131</v>
      </c>
      <c r="C1615" s="3">
        <v>236.53</v>
      </c>
    </row>
    <row r="1616" spans="1:3" x14ac:dyDescent="0.25">
      <c r="A1616" t="s">
        <v>2132</v>
      </c>
      <c r="B1616" t="s">
        <v>2133</v>
      </c>
      <c r="C1616" s="3">
        <v>75.209999999999994</v>
      </c>
    </row>
    <row r="1617" spans="1:3" x14ac:dyDescent="0.25">
      <c r="A1617" t="s">
        <v>2134</v>
      </c>
      <c r="B1617" t="s">
        <v>2135</v>
      </c>
      <c r="C1617" s="3">
        <v>56.68</v>
      </c>
    </row>
    <row r="1618" spans="1:3" x14ac:dyDescent="0.25">
      <c r="A1618" t="s">
        <v>2136</v>
      </c>
      <c r="B1618" t="s">
        <v>2137</v>
      </c>
      <c r="C1618" s="3">
        <v>75.209999999999994</v>
      </c>
    </row>
    <row r="1619" spans="1:3" x14ac:dyDescent="0.25">
      <c r="A1619" t="s">
        <v>2138</v>
      </c>
      <c r="B1619" t="s">
        <v>2139</v>
      </c>
      <c r="C1619" s="3">
        <v>75.209999999999994</v>
      </c>
    </row>
    <row r="1620" spans="1:3" x14ac:dyDescent="0.25">
      <c r="A1620" t="s">
        <v>2140</v>
      </c>
      <c r="B1620" t="s">
        <v>2141</v>
      </c>
      <c r="C1620" s="3">
        <v>132.97999999999999</v>
      </c>
    </row>
    <row r="1621" spans="1:3" x14ac:dyDescent="0.25">
      <c r="A1621" t="s">
        <v>2142</v>
      </c>
      <c r="B1621" t="s">
        <v>2143</v>
      </c>
      <c r="C1621" s="3">
        <v>141.69999999999999</v>
      </c>
    </row>
    <row r="1622" spans="1:3" x14ac:dyDescent="0.25">
      <c r="A1622" t="s">
        <v>2144</v>
      </c>
      <c r="B1622" t="s">
        <v>2145</v>
      </c>
      <c r="C1622" s="3">
        <v>119.9</v>
      </c>
    </row>
    <row r="1623" spans="1:3" x14ac:dyDescent="0.25">
      <c r="A1623" t="s">
        <v>2146</v>
      </c>
      <c r="B1623" t="s">
        <v>2147</v>
      </c>
      <c r="C1623" s="3">
        <v>141.69999999999999</v>
      </c>
    </row>
    <row r="1624" spans="1:3" x14ac:dyDescent="0.25">
      <c r="A1624" t="s">
        <v>2148</v>
      </c>
      <c r="B1624" t="s">
        <v>2149</v>
      </c>
      <c r="C1624" s="3">
        <v>132.97999999999999</v>
      </c>
    </row>
    <row r="1625" spans="1:3" x14ac:dyDescent="0.25">
      <c r="A1625" t="s">
        <v>2150</v>
      </c>
      <c r="B1625" t="s">
        <v>2151</v>
      </c>
      <c r="C1625" s="3">
        <v>141.69999999999999</v>
      </c>
    </row>
    <row r="1626" spans="1:3" x14ac:dyDescent="0.25">
      <c r="A1626" t="s">
        <v>2152</v>
      </c>
      <c r="B1626" t="s">
        <v>2153</v>
      </c>
      <c r="C1626" s="3">
        <v>132.97999999999999</v>
      </c>
    </row>
    <row r="1627" spans="1:3" x14ac:dyDescent="0.25">
      <c r="A1627" t="s">
        <v>2154</v>
      </c>
      <c r="B1627" t="s">
        <v>2155</v>
      </c>
      <c r="C1627" s="3">
        <v>126.44</v>
      </c>
    </row>
    <row r="1628" spans="1:3" x14ac:dyDescent="0.25">
      <c r="A1628" t="s">
        <v>2156</v>
      </c>
      <c r="B1628" t="s">
        <v>2157</v>
      </c>
      <c r="C1628" s="3">
        <v>114.45</v>
      </c>
    </row>
    <row r="1629" spans="1:3" x14ac:dyDescent="0.25">
      <c r="A1629" t="s">
        <v>2158</v>
      </c>
      <c r="B1629" t="s">
        <v>2159</v>
      </c>
      <c r="C1629" s="3">
        <v>79.569999999999993</v>
      </c>
    </row>
    <row r="1630" spans="1:3" x14ac:dyDescent="0.25">
      <c r="A1630" t="s">
        <v>2160</v>
      </c>
      <c r="B1630" t="s">
        <v>2161</v>
      </c>
      <c r="C1630" s="3">
        <v>114.45</v>
      </c>
    </row>
    <row r="1631" spans="1:3" x14ac:dyDescent="0.25">
      <c r="A1631" t="s">
        <v>2162</v>
      </c>
      <c r="B1631" t="s">
        <v>2163</v>
      </c>
      <c r="C1631" s="3">
        <v>114.45</v>
      </c>
    </row>
    <row r="1632" spans="1:3" x14ac:dyDescent="0.25">
      <c r="A1632" t="s">
        <v>2164</v>
      </c>
      <c r="B1632" t="s">
        <v>2165</v>
      </c>
      <c r="C1632" s="3">
        <v>154.78</v>
      </c>
    </row>
    <row r="1633" spans="1:3" x14ac:dyDescent="0.25">
      <c r="A1633" t="s">
        <v>2166</v>
      </c>
      <c r="B1633" t="s">
        <v>2167</v>
      </c>
      <c r="C1633" s="3">
        <v>170.04</v>
      </c>
    </row>
    <row r="1634" spans="1:3" x14ac:dyDescent="0.25">
      <c r="A1634" t="s">
        <v>2168</v>
      </c>
      <c r="B1634" t="s">
        <v>2169</v>
      </c>
      <c r="C1634" s="3">
        <v>154.78</v>
      </c>
    </row>
    <row r="1635" spans="1:3" x14ac:dyDescent="0.25">
      <c r="A1635" t="s">
        <v>2170</v>
      </c>
      <c r="B1635" t="s">
        <v>2171</v>
      </c>
      <c r="C1635" s="3">
        <v>154.78</v>
      </c>
    </row>
    <row r="1636" spans="1:3" x14ac:dyDescent="0.25">
      <c r="A1636" t="s">
        <v>2979</v>
      </c>
      <c r="B1636" t="s">
        <v>2980</v>
      </c>
      <c r="C1636" s="3">
        <v>459</v>
      </c>
    </row>
    <row r="1637" spans="1:3" x14ac:dyDescent="0.25">
      <c r="A1637" t="s">
        <v>2981</v>
      </c>
      <c r="B1637" t="s">
        <v>2982</v>
      </c>
      <c r="C1637" s="3">
        <v>459</v>
      </c>
    </row>
    <row r="1638" spans="1:3" x14ac:dyDescent="0.25">
      <c r="A1638" t="s">
        <v>2983</v>
      </c>
      <c r="B1638" t="s">
        <v>2984</v>
      </c>
      <c r="C1638" s="3">
        <v>459</v>
      </c>
    </row>
    <row r="1639" spans="1:3" x14ac:dyDescent="0.25">
      <c r="A1639" t="s">
        <v>2985</v>
      </c>
      <c r="B1639" t="s">
        <v>2986</v>
      </c>
      <c r="C1639" s="3">
        <v>899</v>
      </c>
    </row>
    <row r="1640" spans="1:3" x14ac:dyDescent="0.25">
      <c r="A1640" t="s">
        <v>2987</v>
      </c>
      <c r="B1640" t="s">
        <v>2988</v>
      </c>
      <c r="C1640" s="3">
        <v>599</v>
      </c>
    </row>
    <row r="1641" spans="1:3" x14ac:dyDescent="0.25">
      <c r="A1641" t="s">
        <v>2989</v>
      </c>
      <c r="B1641" t="s">
        <v>2990</v>
      </c>
      <c r="C1641" s="3">
        <v>899</v>
      </c>
    </row>
    <row r="1642" spans="1:3" x14ac:dyDescent="0.25">
      <c r="A1642" t="s">
        <v>2991</v>
      </c>
      <c r="B1642" t="s">
        <v>2992</v>
      </c>
      <c r="C1642" s="3">
        <v>899</v>
      </c>
    </row>
    <row r="1643" spans="1:3" x14ac:dyDescent="0.25">
      <c r="A1643" t="s">
        <v>2993</v>
      </c>
      <c r="B1643" t="s">
        <v>2994</v>
      </c>
      <c r="C1643" s="3">
        <v>529</v>
      </c>
    </row>
    <row r="1644" spans="1:3" x14ac:dyDescent="0.25">
      <c r="A1644" t="s">
        <v>2995</v>
      </c>
      <c r="B1644" t="s">
        <v>2996</v>
      </c>
      <c r="C1644" s="3">
        <v>529</v>
      </c>
    </row>
    <row r="1645" spans="1:3" x14ac:dyDescent="0.25">
      <c r="A1645" t="s">
        <v>2997</v>
      </c>
      <c r="B1645" t="s">
        <v>2998</v>
      </c>
      <c r="C1645" s="3">
        <v>529</v>
      </c>
    </row>
    <row r="1646" spans="1:3" x14ac:dyDescent="0.25">
      <c r="A1646" t="s">
        <v>2999</v>
      </c>
      <c r="B1646" t="s">
        <v>3000</v>
      </c>
      <c r="C1646" s="3">
        <v>679</v>
      </c>
    </row>
    <row r="1647" spans="1:3" x14ac:dyDescent="0.25">
      <c r="A1647" t="s">
        <v>3001</v>
      </c>
      <c r="B1647" t="s">
        <v>3002</v>
      </c>
      <c r="C1647" s="3">
        <v>729</v>
      </c>
    </row>
    <row r="1648" spans="1:3" x14ac:dyDescent="0.25">
      <c r="A1648" t="s">
        <v>3003</v>
      </c>
      <c r="B1648" t="s">
        <v>3004</v>
      </c>
      <c r="C1648" s="3">
        <v>729</v>
      </c>
    </row>
    <row r="1649" spans="1:3" x14ac:dyDescent="0.25">
      <c r="A1649" t="s">
        <v>3005</v>
      </c>
      <c r="B1649" t="s">
        <v>3006</v>
      </c>
      <c r="C1649" s="3">
        <v>729</v>
      </c>
    </row>
    <row r="1650" spans="1:3" x14ac:dyDescent="0.25">
      <c r="A1650" t="s">
        <v>3007</v>
      </c>
      <c r="B1650" t="s">
        <v>3008</v>
      </c>
      <c r="C1650" s="3">
        <v>519</v>
      </c>
    </row>
    <row r="1651" spans="1:3" x14ac:dyDescent="0.25">
      <c r="A1651" t="s">
        <v>3009</v>
      </c>
      <c r="B1651" t="s">
        <v>3010</v>
      </c>
      <c r="C1651" s="3">
        <v>499</v>
      </c>
    </row>
    <row r="1652" spans="1:3" x14ac:dyDescent="0.25">
      <c r="A1652" t="s">
        <v>3011</v>
      </c>
      <c r="B1652" t="s">
        <v>3012</v>
      </c>
      <c r="C1652" s="3">
        <v>519</v>
      </c>
    </row>
    <row r="1653" spans="1:3" x14ac:dyDescent="0.25">
      <c r="A1653" t="s">
        <v>3013</v>
      </c>
      <c r="B1653" t="s">
        <v>3014</v>
      </c>
      <c r="C1653" s="3">
        <v>519</v>
      </c>
    </row>
    <row r="1654" spans="1:3" x14ac:dyDescent="0.25">
      <c r="A1654" t="s">
        <v>1099</v>
      </c>
      <c r="B1654" t="s">
        <v>16</v>
      </c>
      <c r="C1654" s="3">
        <v>99.99</v>
      </c>
    </row>
    <row r="1655" spans="1:3" x14ac:dyDescent="0.25">
      <c r="A1655" t="s">
        <v>15</v>
      </c>
      <c r="B1655" t="s">
        <v>16</v>
      </c>
      <c r="C1655" s="3">
        <v>99.99</v>
      </c>
    </row>
    <row r="1656" spans="1:3" x14ac:dyDescent="0.25">
      <c r="A1656" t="s">
        <v>17</v>
      </c>
      <c r="B1656" t="s">
        <v>18</v>
      </c>
      <c r="C1656" s="3">
        <v>179.99</v>
      </c>
    </row>
    <row r="1657" spans="1:3" x14ac:dyDescent="0.25">
      <c r="A1657" t="s">
        <v>2172</v>
      </c>
      <c r="B1657" t="s">
        <v>2173</v>
      </c>
      <c r="C1657" s="3">
        <v>209.25</v>
      </c>
    </row>
    <row r="1658" spans="1:3" x14ac:dyDescent="0.25">
      <c r="A1658" t="s">
        <v>2174</v>
      </c>
      <c r="B1658" t="s">
        <v>2175</v>
      </c>
      <c r="C1658" s="3">
        <v>238.04</v>
      </c>
    </row>
    <row r="1659" spans="1:3" x14ac:dyDescent="0.25">
      <c r="A1659" t="s">
        <v>2176</v>
      </c>
      <c r="B1659" t="s">
        <v>2177</v>
      </c>
      <c r="C1659" s="3">
        <v>209.25</v>
      </c>
    </row>
    <row r="1660" spans="1:3" x14ac:dyDescent="0.25">
      <c r="A1660" t="s">
        <v>2178</v>
      </c>
      <c r="B1660" t="s">
        <v>2179</v>
      </c>
      <c r="C1660" s="3">
        <v>209.25</v>
      </c>
    </row>
    <row r="1661" spans="1:3" x14ac:dyDescent="0.25">
      <c r="A1661" t="s">
        <v>2180</v>
      </c>
      <c r="B1661" t="s">
        <v>2181</v>
      </c>
      <c r="C1661" s="3">
        <v>173.28</v>
      </c>
    </row>
    <row r="1662" spans="1:3" x14ac:dyDescent="0.25">
      <c r="A1662" t="s">
        <v>2182</v>
      </c>
      <c r="B1662" t="s">
        <v>2183</v>
      </c>
      <c r="C1662" s="3">
        <v>157.57</v>
      </c>
    </row>
    <row r="1663" spans="1:3" x14ac:dyDescent="0.25">
      <c r="A1663" t="s">
        <v>2184</v>
      </c>
      <c r="B1663" t="s">
        <v>2185</v>
      </c>
      <c r="C1663" s="3">
        <v>173.28</v>
      </c>
    </row>
    <row r="1664" spans="1:3" x14ac:dyDescent="0.25">
      <c r="A1664" t="s">
        <v>2186</v>
      </c>
      <c r="B1664" t="s">
        <v>2187</v>
      </c>
      <c r="C1664" s="3">
        <v>173.28</v>
      </c>
    </row>
    <row r="1665" spans="1:3" x14ac:dyDescent="0.25">
      <c r="A1665" t="s">
        <v>2188</v>
      </c>
      <c r="B1665" t="s">
        <v>2189</v>
      </c>
      <c r="C1665" s="3">
        <v>372.69</v>
      </c>
    </row>
    <row r="1666" spans="1:3" x14ac:dyDescent="0.25">
      <c r="A1666" t="s">
        <v>2190</v>
      </c>
      <c r="B1666" t="s">
        <v>2191</v>
      </c>
      <c r="C1666" s="3">
        <v>14.62</v>
      </c>
    </row>
    <row r="1667" spans="1:3" x14ac:dyDescent="0.25">
      <c r="A1667" t="s">
        <v>2192</v>
      </c>
      <c r="B1667" t="s">
        <v>2193</v>
      </c>
      <c r="C1667" s="3">
        <v>405.99</v>
      </c>
    </row>
    <row r="1668" spans="1:3" x14ac:dyDescent="0.25">
      <c r="A1668" t="s">
        <v>2194</v>
      </c>
      <c r="B1668" t="s">
        <v>2195</v>
      </c>
      <c r="C1668" s="3">
        <v>405.99</v>
      </c>
    </row>
    <row r="1669" spans="1:3" x14ac:dyDescent="0.25">
      <c r="A1669" t="s">
        <v>2196</v>
      </c>
      <c r="B1669" t="s">
        <v>2197</v>
      </c>
      <c r="C1669" s="3">
        <v>155.47999999999999</v>
      </c>
    </row>
    <row r="1670" spans="1:3" x14ac:dyDescent="0.25">
      <c r="A1670" t="s">
        <v>2198</v>
      </c>
      <c r="B1670" t="s">
        <v>2199</v>
      </c>
      <c r="C1670" s="3">
        <v>155.47999999999999</v>
      </c>
    </row>
    <row r="1671" spans="1:3" x14ac:dyDescent="0.25">
      <c r="A1671" t="s">
        <v>2200</v>
      </c>
      <c r="B1671" t="s">
        <v>2201</v>
      </c>
      <c r="C1671" s="3">
        <v>155.47999999999999</v>
      </c>
    </row>
    <row r="1672" spans="1:3" x14ac:dyDescent="0.25">
      <c r="A1672" t="s">
        <v>2202</v>
      </c>
      <c r="B1672" t="s">
        <v>2203</v>
      </c>
      <c r="C1672" s="3">
        <v>155.47999999999999</v>
      </c>
    </row>
    <row r="1673" spans="1:3" x14ac:dyDescent="0.25">
      <c r="A1673" t="s">
        <v>2204</v>
      </c>
      <c r="B1673" t="s">
        <v>2205</v>
      </c>
      <c r="C1673" s="3">
        <v>15.66</v>
      </c>
    </row>
    <row r="1674" spans="1:3" x14ac:dyDescent="0.25">
      <c r="A1674" t="s">
        <v>2206</v>
      </c>
      <c r="B1674" t="s">
        <v>2207</v>
      </c>
      <c r="C1674" s="3">
        <v>206.76</v>
      </c>
    </row>
    <row r="1675" spans="1:3" x14ac:dyDescent="0.25">
      <c r="A1675" t="s">
        <v>2208</v>
      </c>
      <c r="B1675" t="s">
        <v>2209</v>
      </c>
      <c r="C1675" s="3">
        <v>206.76</v>
      </c>
    </row>
    <row r="1676" spans="1:3" x14ac:dyDescent="0.25">
      <c r="A1676" t="s">
        <v>2210</v>
      </c>
      <c r="B1676" t="s">
        <v>2211</v>
      </c>
      <c r="C1676" s="3">
        <v>206.76</v>
      </c>
    </row>
    <row r="1677" spans="1:3" x14ac:dyDescent="0.25">
      <c r="A1677" t="s">
        <v>2212</v>
      </c>
      <c r="B1677" t="s">
        <v>2213</v>
      </c>
      <c r="C1677" s="3">
        <v>206.76</v>
      </c>
    </row>
    <row r="1678" spans="1:3" x14ac:dyDescent="0.25">
      <c r="A1678" t="s">
        <v>2214</v>
      </c>
      <c r="B1678" t="s">
        <v>2215</v>
      </c>
      <c r="C1678" s="3">
        <v>203</v>
      </c>
    </row>
    <row r="1679" spans="1:3" x14ac:dyDescent="0.25">
      <c r="A1679" t="s">
        <v>2216</v>
      </c>
      <c r="B1679" t="s">
        <v>2217</v>
      </c>
      <c r="C1679" s="3">
        <v>180.08</v>
      </c>
    </row>
    <row r="1680" spans="1:3" x14ac:dyDescent="0.25">
      <c r="A1680" t="s">
        <v>2218</v>
      </c>
      <c r="B1680" t="s">
        <v>2219</v>
      </c>
      <c r="C1680" s="3">
        <v>203</v>
      </c>
    </row>
    <row r="1681" spans="1:3" x14ac:dyDescent="0.25">
      <c r="A1681" t="s">
        <v>2220</v>
      </c>
      <c r="B1681" t="s">
        <v>2221</v>
      </c>
      <c r="C1681" s="3">
        <v>203</v>
      </c>
    </row>
    <row r="1682" spans="1:3" x14ac:dyDescent="0.25">
      <c r="A1682" t="s">
        <v>2222</v>
      </c>
      <c r="B1682" t="s">
        <v>2223</v>
      </c>
      <c r="C1682" s="3">
        <v>254.28</v>
      </c>
    </row>
    <row r="1683" spans="1:3" x14ac:dyDescent="0.25">
      <c r="A1683" t="s">
        <v>2224</v>
      </c>
      <c r="B1683" t="s">
        <v>2225</v>
      </c>
      <c r="C1683" s="3">
        <v>231.36</v>
      </c>
    </row>
    <row r="1684" spans="1:3" x14ac:dyDescent="0.25">
      <c r="A1684" t="s">
        <v>2226</v>
      </c>
      <c r="B1684" t="s">
        <v>2227</v>
      </c>
      <c r="C1684" s="3">
        <v>254.28</v>
      </c>
    </row>
    <row r="1685" spans="1:3" x14ac:dyDescent="0.25">
      <c r="A1685" t="s">
        <v>2228</v>
      </c>
      <c r="B1685" t="s">
        <v>2229</v>
      </c>
      <c r="C1685" s="3">
        <v>254.28</v>
      </c>
    </row>
    <row r="1686" spans="1:3" x14ac:dyDescent="0.25">
      <c r="A1686" t="s">
        <v>2230</v>
      </c>
      <c r="B1686" t="s">
        <v>2231</v>
      </c>
      <c r="C1686" s="3">
        <v>272.48</v>
      </c>
    </row>
    <row r="1687" spans="1:3" x14ac:dyDescent="0.25">
      <c r="A1687" t="s">
        <v>2232</v>
      </c>
      <c r="B1687" t="s">
        <v>2233</v>
      </c>
      <c r="C1687" s="3">
        <v>271.36</v>
      </c>
    </row>
    <row r="1688" spans="1:3" x14ac:dyDescent="0.25">
      <c r="A1688" t="s">
        <v>2234</v>
      </c>
      <c r="B1688" t="s">
        <v>2235</v>
      </c>
      <c r="C1688" s="3">
        <v>272.48</v>
      </c>
    </row>
    <row r="1689" spans="1:3" x14ac:dyDescent="0.25">
      <c r="A1689" t="s">
        <v>2236</v>
      </c>
      <c r="B1689" t="s">
        <v>2237</v>
      </c>
      <c r="C1689" s="3">
        <v>272.48</v>
      </c>
    </row>
    <row r="1690" spans="1:3" x14ac:dyDescent="0.25">
      <c r="A1690" t="s">
        <v>2238</v>
      </c>
      <c r="B1690" t="s">
        <v>2239</v>
      </c>
      <c r="C1690" s="3">
        <v>323.77999999999997</v>
      </c>
    </row>
    <row r="1691" spans="1:3" x14ac:dyDescent="0.25">
      <c r="A1691" t="s">
        <v>2240</v>
      </c>
      <c r="B1691" t="s">
        <v>2241</v>
      </c>
      <c r="C1691" s="3">
        <v>322.64</v>
      </c>
    </row>
    <row r="1692" spans="1:3" x14ac:dyDescent="0.25">
      <c r="A1692" t="s">
        <v>2242</v>
      </c>
      <c r="B1692" t="s">
        <v>2243</v>
      </c>
      <c r="C1692" s="3">
        <v>323.77999999999997</v>
      </c>
    </row>
    <row r="1693" spans="1:3" x14ac:dyDescent="0.25">
      <c r="A1693" t="s">
        <v>2244</v>
      </c>
      <c r="B1693" t="s">
        <v>2245</v>
      </c>
      <c r="C1693" s="3">
        <v>323.77999999999997</v>
      </c>
    </row>
    <row r="1694" spans="1:3" x14ac:dyDescent="0.25">
      <c r="A1694" t="s">
        <v>2246</v>
      </c>
      <c r="B1694" t="s">
        <v>2247</v>
      </c>
      <c r="C1694" s="3">
        <v>55.29</v>
      </c>
    </row>
    <row r="1695" spans="1:3" x14ac:dyDescent="0.25">
      <c r="A1695" t="s">
        <v>2248</v>
      </c>
      <c r="B1695" t="s">
        <v>2249</v>
      </c>
      <c r="C1695" s="3">
        <v>201.48</v>
      </c>
    </row>
    <row r="1696" spans="1:3" x14ac:dyDescent="0.25">
      <c r="A1696" t="s">
        <v>2250</v>
      </c>
      <c r="B1696" t="s">
        <v>2251</v>
      </c>
      <c r="C1696" s="3">
        <v>314.70999999999998</v>
      </c>
    </row>
    <row r="1697" spans="1:3" x14ac:dyDescent="0.25">
      <c r="A1697" t="s">
        <v>2252</v>
      </c>
      <c r="B1697" t="s">
        <v>2253</v>
      </c>
      <c r="C1697" s="3">
        <v>314.70999999999998</v>
      </c>
    </row>
    <row r="1698" spans="1:3" x14ac:dyDescent="0.25">
      <c r="A1698" t="s">
        <v>2254</v>
      </c>
      <c r="B1698" t="s">
        <v>2255</v>
      </c>
      <c r="C1698" s="3">
        <v>314.70999999999998</v>
      </c>
    </row>
    <row r="1699" spans="1:3" x14ac:dyDescent="0.25">
      <c r="A1699" t="s">
        <v>2256</v>
      </c>
      <c r="B1699" t="s">
        <v>2257</v>
      </c>
      <c r="C1699" s="3">
        <v>366.01</v>
      </c>
    </row>
    <row r="1700" spans="1:3" x14ac:dyDescent="0.25">
      <c r="A1700" t="s">
        <v>2258</v>
      </c>
      <c r="B1700" t="s">
        <v>2259</v>
      </c>
      <c r="C1700" s="3">
        <v>366.01</v>
      </c>
    </row>
    <row r="1701" spans="1:3" x14ac:dyDescent="0.25">
      <c r="A1701" t="s">
        <v>2260</v>
      </c>
      <c r="B1701" t="s">
        <v>2261</v>
      </c>
      <c r="C1701" s="3">
        <v>366.01</v>
      </c>
    </row>
    <row r="1702" spans="1:3" x14ac:dyDescent="0.25">
      <c r="A1702" t="s">
        <v>2262</v>
      </c>
      <c r="B1702" t="s">
        <v>2263</v>
      </c>
      <c r="C1702" s="3">
        <v>74.739999999999995</v>
      </c>
    </row>
    <row r="1703" spans="1:3" x14ac:dyDescent="0.25">
      <c r="A1703" t="s">
        <v>2264</v>
      </c>
      <c r="B1703" t="s">
        <v>2265</v>
      </c>
      <c r="C1703" s="3">
        <v>56.06</v>
      </c>
    </row>
    <row r="1704" spans="1:3" x14ac:dyDescent="0.25">
      <c r="A1704" t="s">
        <v>2266</v>
      </c>
      <c r="B1704" t="s">
        <v>2267</v>
      </c>
      <c r="C1704" s="3">
        <v>74.739999999999995</v>
      </c>
    </row>
    <row r="1705" spans="1:3" x14ac:dyDescent="0.25">
      <c r="A1705" t="s">
        <v>2268</v>
      </c>
      <c r="B1705" t="s">
        <v>2269</v>
      </c>
      <c r="C1705" s="3">
        <v>74.739999999999995</v>
      </c>
    </row>
    <row r="1706" spans="1:3" x14ac:dyDescent="0.25">
      <c r="A1706" t="s">
        <v>2270</v>
      </c>
      <c r="B1706" t="s">
        <v>2271</v>
      </c>
      <c r="C1706" s="3">
        <v>104.33</v>
      </c>
    </row>
    <row r="1707" spans="1:3" x14ac:dyDescent="0.25">
      <c r="A1707" t="s">
        <v>2272</v>
      </c>
      <c r="B1707" t="s">
        <v>2273</v>
      </c>
      <c r="C1707" s="3">
        <v>87.2</v>
      </c>
    </row>
    <row r="1708" spans="1:3" x14ac:dyDescent="0.25">
      <c r="A1708" t="s">
        <v>2274</v>
      </c>
      <c r="B1708" t="s">
        <v>2275</v>
      </c>
      <c r="C1708" s="3">
        <v>104.33</v>
      </c>
    </row>
    <row r="1709" spans="1:3" x14ac:dyDescent="0.25">
      <c r="A1709" t="s">
        <v>2276</v>
      </c>
      <c r="B1709" t="s">
        <v>2277</v>
      </c>
      <c r="C1709" s="3">
        <v>104.33</v>
      </c>
    </row>
    <row r="1710" spans="1:3" x14ac:dyDescent="0.25">
      <c r="A1710" t="s">
        <v>2278</v>
      </c>
      <c r="B1710" t="s">
        <v>2279</v>
      </c>
      <c r="C1710" s="3">
        <v>185.3</v>
      </c>
    </row>
    <row r="1711" spans="1:3" x14ac:dyDescent="0.25">
      <c r="A1711" t="s">
        <v>2280</v>
      </c>
      <c r="B1711" t="s">
        <v>2281</v>
      </c>
      <c r="C1711" s="3">
        <v>168.17</v>
      </c>
    </row>
    <row r="1712" spans="1:3" x14ac:dyDescent="0.25">
      <c r="A1712" t="s">
        <v>2282</v>
      </c>
      <c r="B1712" t="s">
        <v>2283</v>
      </c>
      <c r="C1712" s="3">
        <v>185.3</v>
      </c>
    </row>
    <row r="1713" spans="1:3" x14ac:dyDescent="0.25">
      <c r="A1713" t="s">
        <v>2284</v>
      </c>
      <c r="B1713" t="s">
        <v>2285</v>
      </c>
      <c r="C1713" s="3">
        <v>185.3</v>
      </c>
    </row>
    <row r="1714" spans="1:3" x14ac:dyDescent="0.25">
      <c r="A1714" t="s">
        <v>2286</v>
      </c>
      <c r="B1714" t="s">
        <v>2287</v>
      </c>
      <c r="C1714" s="3">
        <v>56.06</v>
      </c>
    </row>
    <row r="1715" spans="1:3" x14ac:dyDescent="0.25">
      <c r="A1715" t="s">
        <v>2288</v>
      </c>
      <c r="B1715" t="s">
        <v>2289</v>
      </c>
      <c r="C1715" s="3">
        <v>56.06</v>
      </c>
    </row>
    <row r="1716" spans="1:3" x14ac:dyDescent="0.25">
      <c r="A1716" t="s">
        <v>2290</v>
      </c>
      <c r="B1716" t="s">
        <v>2291</v>
      </c>
      <c r="C1716" s="3">
        <v>56.06</v>
      </c>
    </row>
    <row r="1717" spans="1:3" x14ac:dyDescent="0.25">
      <c r="A1717" t="s">
        <v>2292</v>
      </c>
      <c r="B1717" t="s">
        <v>2293</v>
      </c>
      <c r="C1717" s="3">
        <v>56.06</v>
      </c>
    </row>
    <row r="1718" spans="1:3" x14ac:dyDescent="0.25">
      <c r="A1718" t="s">
        <v>2294</v>
      </c>
      <c r="B1718" t="s">
        <v>2295</v>
      </c>
      <c r="C1718" s="3">
        <v>169.73</v>
      </c>
    </row>
    <row r="1719" spans="1:3" x14ac:dyDescent="0.25">
      <c r="A1719" t="s">
        <v>2296</v>
      </c>
      <c r="B1719" t="s">
        <v>2297</v>
      </c>
      <c r="C1719" s="3">
        <v>227.34</v>
      </c>
    </row>
    <row r="1720" spans="1:3" x14ac:dyDescent="0.25">
      <c r="A1720" t="s">
        <v>2298</v>
      </c>
      <c r="B1720" t="s">
        <v>2299</v>
      </c>
      <c r="C1720" s="3">
        <v>314.54000000000002</v>
      </c>
    </row>
    <row r="1721" spans="1:3" x14ac:dyDescent="0.25">
      <c r="A1721" t="s">
        <v>2300</v>
      </c>
      <c r="B1721" t="s">
        <v>1998</v>
      </c>
      <c r="C1721" s="3">
        <v>12.46</v>
      </c>
    </row>
    <row r="1722" spans="1:3" x14ac:dyDescent="0.25">
      <c r="A1722" t="s">
        <v>2301</v>
      </c>
      <c r="B1722" t="s">
        <v>2302</v>
      </c>
      <c r="C1722" s="3">
        <v>174.4</v>
      </c>
    </row>
    <row r="1723" spans="1:3" x14ac:dyDescent="0.25">
      <c r="A1723" t="s">
        <v>2303</v>
      </c>
      <c r="B1723" t="s">
        <v>2304</v>
      </c>
      <c r="C1723" s="3">
        <v>177.51</v>
      </c>
    </row>
    <row r="1724" spans="1:3" x14ac:dyDescent="0.25">
      <c r="A1724" t="s">
        <v>2305</v>
      </c>
      <c r="B1724" t="s">
        <v>2306</v>
      </c>
      <c r="C1724" s="3">
        <v>174.4</v>
      </c>
    </row>
    <row r="1725" spans="1:3" x14ac:dyDescent="0.25">
      <c r="A1725" t="s">
        <v>2307</v>
      </c>
      <c r="B1725" t="s">
        <v>2308</v>
      </c>
      <c r="C1725" s="3">
        <v>174.4</v>
      </c>
    </row>
    <row r="1726" spans="1:3" x14ac:dyDescent="0.25">
      <c r="A1726" t="s">
        <v>2309</v>
      </c>
      <c r="B1726" t="s">
        <v>2310</v>
      </c>
      <c r="C1726" s="3">
        <v>255.37</v>
      </c>
    </row>
    <row r="1727" spans="1:3" x14ac:dyDescent="0.25">
      <c r="A1727" t="s">
        <v>2311</v>
      </c>
      <c r="B1727" t="s">
        <v>2312</v>
      </c>
      <c r="C1727" s="3">
        <v>260.04000000000002</v>
      </c>
    </row>
    <row r="1728" spans="1:3" x14ac:dyDescent="0.25">
      <c r="A1728" t="s">
        <v>2313</v>
      </c>
      <c r="B1728" t="s">
        <v>2314</v>
      </c>
      <c r="C1728" s="3">
        <v>255.37</v>
      </c>
    </row>
    <row r="1729" spans="1:3" x14ac:dyDescent="0.25">
      <c r="A1729" t="s">
        <v>2315</v>
      </c>
      <c r="B1729" t="s">
        <v>2316</v>
      </c>
      <c r="C1729" s="3">
        <v>255.37</v>
      </c>
    </row>
    <row r="1730" spans="1:3" x14ac:dyDescent="0.25">
      <c r="A1730" t="s">
        <v>2317</v>
      </c>
      <c r="B1730" t="s">
        <v>2318</v>
      </c>
      <c r="C1730" s="3">
        <v>168.17</v>
      </c>
    </row>
    <row r="1731" spans="1:3" x14ac:dyDescent="0.25">
      <c r="A1731" t="s">
        <v>2319</v>
      </c>
      <c r="B1731" t="s">
        <v>2320</v>
      </c>
      <c r="C1731" s="3">
        <v>249.14</v>
      </c>
    </row>
    <row r="1732" spans="1:3" x14ac:dyDescent="0.25">
      <c r="A1732" t="s">
        <v>2321</v>
      </c>
      <c r="B1732" t="s">
        <v>2322</v>
      </c>
      <c r="C1732" s="3">
        <v>319.27999999999997</v>
      </c>
    </row>
    <row r="1733" spans="1:3" x14ac:dyDescent="0.25">
      <c r="A1733" t="s">
        <v>2323</v>
      </c>
      <c r="B1733" t="s">
        <v>2324</v>
      </c>
      <c r="C1733" s="3">
        <v>200.93</v>
      </c>
    </row>
    <row r="1734" spans="1:3" x14ac:dyDescent="0.25">
      <c r="A1734" t="s">
        <v>2325</v>
      </c>
      <c r="B1734" t="s">
        <v>2326</v>
      </c>
      <c r="C1734" s="3">
        <v>319.27999999999997</v>
      </c>
    </row>
    <row r="1735" spans="1:3" x14ac:dyDescent="0.25">
      <c r="A1735" t="s">
        <v>2327</v>
      </c>
      <c r="B1735" t="s">
        <v>2328</v>
      </c>
      <c r="C1735" s="3">
        <v>319.27999999999997</v>
      </c>
    </row>
    <row r="1736" spans="1:3" x14ac:dyDescent="0.25">
      <c r="A1736" t="s">
        <v>2329</v>
      </c>
      <c r="B1736" t="s">
        <v>2330</v>
      </c>
      <c r="C1736" s="3">
        <v>367.25</v>
      </c>
    </row>
    <row r="1737" spans="1:3" x14ac:dyDescent="0.25">
      <c r="A1737" t="s">
        <v>2331</v>
      </c>
      <c r="B1737" t="s">
        <v>2332</v>
      </c>
      <c r="C1737" s="3">
        <v>248.91</v>
      </c>
    </row>
    <row r="1738" spans="1:3" x14ac:dyDescent="0.25">
      <c r="A1738" t="s">
        <v>2333</v>
      </c>
      <c r="B1738" t="s">
        <v>2334</v>
      </c>
      <c r="C1738" s="3">
        <v>367.25</v>
      </c>
    </row>
    <row r="1739" spans="1:3" x14ac:dyDescent="0.25">
      <c r="A1739" t="s">
        <v>2335</v>
      </c>
      <c r="B1739" t="s">
        <v>2336</v>
      </c>
      <c r="C1739" s="3">
        <v>367.25</v>
      </c>
    </row>
    <row r="1740" spans="1:3" x14ac:dyDescent="0.25">
      <c r="A1740" t="s">
        <v>2337</v>
      </c>
      <c r="B1740" t="s">
        <v>1996</v>
      </c>
      <c r="C1740" s="3">
        <v>48.29</v>
      </c>
    </row>
    <row r="1741" spans="1:3" x14ac:dyDescent="0.25">
      <c r="A1741" t="s">
        <v>2338</v>
      </c>
      <c r="B1741" t="s">
        <v>2339</v>
      </c>
      <c r="C1741" s="3">
        <v>177.79</v>
      </c>
    </row>
    <row r="1742" spans="1:3" x14ac:dyDescent="0.25">
      <c r="A1742" t="s">
        <v>2340</v>
      </c>
      <c r="B1742" t="s">
        <v>2341</v>
      </c>
      <c r="C1742" s="3">
        <v>12.69</v>
      </c>
    </row>
    <row r="1743" spans="1:3" x14ac:dyDescent="0.25">
      <c r="A1743" t="s">
        <v>2342</v>
      </c>
      <c r="B1743" t="s">
        <v>2343</v>
      </c>
      <c r="C1743" s="3">
        <v>497.1</v>
      </c>
    </row>
    <row r="1744" spans="1:3" x14ac:dyDescent="0.25">
      <c r="A1744" t="s">
        <v>2344</v>
      </c>
      <c r="B1744" t="s">
        <v>2345</v>
      </c>
      <c r="C1744" s="3">
        <v>285.20999999999998</v>
      </c>
    </row>
    <row r="1745" spans="1:3" x14ac:dyDescent="0.25">
      <c r="A1745" t="s">
        <v>2346</v>
      </c>
      <c r="B1745" t="s">
        <v>2347</v>
      </c>
      <c r="C1745" s="3">
        <v>497.1</v>
      </c>
    </row>
    <row r="1746" spans="1:3" x14ac:dyDescent="0.25">
      <c r="A1746" t="s">
        <v>2348</v>
      </c>
      <c r="B1746" t="s">
        <v>2349</v>
      </c>
      <c r="C1746" s="3">
        <v>497.1</v>
      </c>
    </row>
    <row r="1747" spans="1:3" x14ac:dyDescent="0.25">
      <c r="A1747" t="s">
        <v>2350</v>
      </c>
      <c r="B1747" t="s">
        <v>2351</v>
      </c>
      <c r="C1747" s="3">
        <v>545.05999999999995</v>
      </c>
    </row>
    <row r="1748" spans="1:3" x14ac:dyDescent="0.25">
      <c r="A1748" t="s">
        <v>2352</v>
      </c>
      <c r="B1748" t="s">
        <v>2353</v>
      </c>
      <c r="C1748" s="3">
        <v>333.17</v>
      </c>
    </row>
    <row r="1749" spans="1:3" x14ac:dyDescent="0.25">
      <c r="A1749" t="s">
        <v>2354</v>
      </c>
      <c r="B1749" t="s">
        <v>2355</v>
      </c>
      <c r="C1749" s="3">
        <v>545.05999999999995</v>
      </c>
    </row>
    <row r="1750" spans="1:3" x14ac:dyDescent="0.25">
      <c r="A1750" t="s">
        <v>2356</v>
      </c>
      <c r="B1750" t="s">
        <v>2357</v>
      </c>
      <c r="C1750" s="3">
        <v>545.05999999999995</v>
      </c>
    </row>
    <row r="1751" spans="1:3" x14ac:dyDescent="0.25">
      <c r="A1751" t="s">
        <v>2358</v>
      </c>
      <c r="B1751" t="s">
        <v>2359</v>
      </c>
      <c r="C1751" s="3">
        <v>321.55</v>
      </c>
    </row>
    <row r="1752" spans="1:3" x14ac:dyDescent="0.25">
      <c r="A1752" t="s">
        <v>2360</v>
      </c>
      <c r="B1752" t="s">
        <v>2361</v>
      </c>
      <c r="C1752" s="3">
        <v>321.55</v>
      </c>
    </row>
    <row r="1753" spans="1:3" x14ac:dyDescent="0.25">
      <c r="A1753" t="s">
        <v>2362</v>
      </c>
      <c r="B1753" t="s">
        <v>2363</v>
      </c>
      <c r="C1753" s="3">
        <v>321.55</v>
      </c>
    </row>
    <row r="1754" spans="1:3" x14ac:dyDescent="0.25">
      <c r="A1754" t="s">
        <v>2364</v>
      </c>
      <c r="B1754" t="s">
        <v>2365</v>
      </c>
      <c r="C1754" s="3">
        <v>424.01</v>
      </c>
    </row>
    <row r="1755" spans="1:3" x14ac:dyDescent="0.25">
      <c r="A1755" t="s">
        <v>2366</v>
      </c>
      <c r="B1755" t="s">
        <v>2367</v>
      </c>
      <c r="C1755" s="3">
        <v>424.01</v>
      </c>
    </row>
    <row r="1756" spans="1:3" x14ac:dyDescent="0.25">
      <c r="A1756" t="s">
        <v>2368</v>
      </c>
      <c r="B1756" t="s">
        <v>2369</v>
      </c>
      <c r="C1756" s="3">
        <v>424.01</v>
      </c>
    </row>
    <row r="1757" spans="1:3" x14ac:dyDescent="0.25">
      <c r="A1757" t="s">
        <v>2370</v>
      </c>
      <c r="B1757" t="s">
        <v>2371</v>
      </c>
      <c r="C1757" s="3">
        <v>260.51</v>
      </c>
    </row>
    <row r="1758" spans="1:3" x14ac:dyDescent="0.25">
      <c r="A1758" t="s">
        <v>2372</v>
      </c>
      <c r="B1758" t="s">
        <v>2373</v>
      </c>
      <c r="C1758" s="3">
        <v>315.01</v>
      </c>
    </row>
    <row r="1759" spans="1:3" x14ac:dyDescent="0.25">
      <c r="A1759" t="s">
        <v>2374</v>
      </c>
      <c r="B1759" t="s">
        <v>2375</v>
      </c>
      <c r="C1759" s="3">
        <v>325.91000000000003</v>
      </c>
    </row>
    <row r="1760" spans="1:3" x14ac:dyDescent="0.25">
      <c r="A1760" t="s">
        <v>2376</v>
      </c>
      <c r="B1760" t="s">
        <v>2377</v>
      </c>
      <c r="C1760" s="3">
        <v>325.91000000000003</v>
      </c>
    </row>
    <row r="1761" spans="1:3" x14ac:dyDescent="0.25">
      <c r="A1761" t="s">
        <v>2378</v>
      </c>
      <c r="B1761" t="s">
        <v>2379</v>
      </c>
      <c r="C1761" s="3">
        <v>325.91000000000003</v>
      </c>
    </row>
    <row r="1762" spans="1:3" x14ac:dyDescent="0.25">
      <c r="A1762" t="s">
        <v>2380</v>
      </c>
      <c r="B1762" t="s">
        <v>2381</v>
      </c>
      <c r="C1762" s="3">
        <v>434.91</v>
      </c>
    </row>
    <row r="1763" spans="1:3" x14ac:dyDescent="0.25">
      <c r="A1763" t="s">
        <v>2382</v>
      </c>
      <c r="B1763" t="s">
        <v>2383</v>
      </c>
      <c r="C1763" s="3">
        <v>434.91</v>
      </c>
    </row>
    <row r="1764" spans="1:3" x14ac:dyDescent="0.25">
      <c r="A1764" t="s">
        <v>2384</v>
      </c>
      <c r="B1764" t="s">
        <v>2385</v>
      </c>
      <c r="C1764" s="3">
        <v>434.91</v>
      </c>
    </row>
    <row r="1765" spans="1:3" x14ac:dyDescent="0.25">
      <c r="A1765" t="s">
        <v>2386</v>
      </c>
      <c r="B1765" t="s">
        <v>2387</v>
      </c>
      <c r="C1765" s="3">
        <v>506.76</v>
      </c>
    </row>
    <row r="1766" spans="1:3" x14ac:dyDescent="0.25">
      <c r="A1766" t="s">
        <v>2388</v>
      </c>
      <c r="B1766" t="s">
        <v>2389</v>
      </c>
      <c r="C1766" s="3">
        <v>350.7</v>
      </c>
    </row>
    <row r="1767" spans="1:3" x14ac:dyDescent="0.25">
      <c r="A1767" t="s">
        <v>2390</v>
      </c>
      <c r="B1767" t="s">
        <v>2391</v>
      </c>
      <c r="C1767" s="3">
        <v>271.36</v>
      </c>
    </row>
    <row r="1768" spans="1:3" x14ac:dyDescent="0.25">
      <c r="A1768" t="s">
        <v>2392</v>
      </c>
      <c r="B1768" t="s">
        <v>2393</v>
      </c>
      <c r="C1768" s="3">
        <v>213.05</v>
      </c>
    </row>
    <row r="1769" spans="1:3" x14ac:dyDescent="0.25">
      <c r="A1769" t="s">
        <v>2394</v>
      </c>
      <c r="B1769" t="s">
        <v>2395</v>
      </c>
      <c r="C1769" s="3">
        <v>506.76</v>
      </c>
    </row>
    <row r="1770" spans="1:3" x14ac:dyDescent="0.25">
      <c r="A1770" t="s">
        <v>2396</v>
      </c>
      <c r="B1770" t="s">
        <v>2397</v>
      </c>
      <c r="C1770" s="3">
        <v>350.7</v>
      </c>
    </row>
    <row r="1771" spans="1:3" x14ac:dyDescent="0.25">
      <c r="A1771" t="s">
        <v>2398</v>
      </c>
      <c r="B1771" t="s">
        <v>2399</v>
      </c>
      <c r="C1771" s="3">
        <v>506.76</v>
      </c>
    </row>
    <row r="1772" spans="1:3" x14ac:dyDescent="0.25">
      <c r="A1772" t="s">
        <v>2400</v>
      </c>
      <c r="B1772" t="s">
        <v>2401</v>
      </c>
      <c r="C1772" s="3">
        <v>350.7</v>
      </c>
    </row>
    <row r="1773" spans="1:3" x14ac:dyDescent="0.25">
      <c r="A1773" t="s">
        <v>2402</v>
      </c>
      <c r="B1773" t="s">
        <v>2403</v>
      </c>
      <c r="C1773" s="3">
        <v>629.16</v>
      </c>
    </row>
    <row r="1774" spans="1:3" x14ac:dyDescent="0.25">
      <c r="A1774" t="s">
        <v>2404</v>
      </c>
      <c r="B1774" t="s">
        <v>2405</v>
      </c>
      <c r="C1774" s="3">
        <v>473.11</v>
      </c>
    </row>
    <row r="1775" spans="1:3" x14ac:dyDescent="0.25">
      <c r="A1775" t="s">
        <v>2406</v>
      </c>
      <c r="B1775" t="s">
        <v>2407</v>
      </c>
      <c r="C1775" s="3">
        <v>325.95999999999998</v>
      </c>
    </row>
    <row r="1776" spans="1:3" x14ac:dyDescent="0.25">
      <c r="A1776" t="s">
        <v>2408</v>
      </c>
      <c r="B1776" t="s">
        <v>2409</v>
      </c>
      <c r="C1776" s="3">
        <v>267.63</v>
      </c>
    </row>
    <row r="1777" spans="1:3" x14ac:dyDescent="0.25">
      <c r="A1777" t="s">
        <v>2410</v>
      </c>
      <c r="B1777" t="s">
        <v>2411</v>
      </c>
      <c r="C1777" s="3">
        <v>629.16</v>
      </c>
    </row>
    <row r="1778" spans="1:3" x14ac:dyDescent="0.25">
      <c r="A1778" t="s">
        <v>2412</v>
      </c>
      <c r="B1778" t="s">
        <v>2413</v>
      </c>
      <c r="C1778" s="3">
        <v>473.11</v>
      </c>
    </row>
    <row r="1779" spans="1:3" x14ac:dyDescent="0.25">
      <c r="A1779" t="s">
        <v>2414</v>
      </c>
      <c r="B1779" t="s">
        <v>2415</v>
      </c>
      <c r="C1779" s="3">
        <v>629.16</v>
      </c>
    </row>
    <row r="1780" spans="1:3" x14ac:dyDescent="0.25">
      <c r="A1780" t="s">
        <v>2416</v>
      </c>
      <c r="B1780" t="s">
        <v>2417</v>
      </c>
      <c r="C1780" s="3">
        <v>473.11</v>
      </c>
    </row>
    <row r="1781" spans="1:3" x14ac:dyDescent="0.25">
      <c r="A1781" t="s">
        <v>2418</v>
      </c>
      <c r="B1781" t="s">
        <v>2419</v>
      </c>
      <c r="C1781" s="3">
        <v>670.16</v>
      </c>
    </row>
    <row r="1782" spans="1:3" x14ac:dyDescent="0.25">
      <c r="A1782" t="s">
        <v>2420</v>
      </c>
      <c r="B1782" t="s">
        <v>2421</v>
      </c>
      <c r="C1782" s="3">
        <v>297.51</v>
      </c>
    </row>
    <row r="1783" spans="1:3" x14ac:dyDescent="0.25">
      <c r="A1783" t="s">
        <v>2422</v>
      </c>
      <c r="B1783" t="s">
        <v>2423</v>
      </c>
      <c r="C1783" s="3">
        <v>670.16</v>
      </c>
    </row>
    <row r="1784" spans="1:3" x14ac:dyDescent="0.25">
      <c r="A1784" t="s">
        <v>2424</v>
      </c>
      <c r="B1784" t="s">
        <v>2425</v>
      </c>
      <c r="C1784" s="3">
        <v>670.16</v>
      </c>
    </row>
    <row r="1785" spans="1:3" x14ac:dyDescent="0.25">
      <c r="A1785" t="s">
        <v>2426</v>
      </c>
      <c r="B1785" t="s">
        <v>2427</v>
      </c>
      <c r="C1785" s="3">
        <v>792.57</v>
      </c>
    </row>
    <row r="1786" spans="1:3" x14ac:dyDescent="0.25">
      <c r="A1786" t="s">
        <v>2428</v>
      </c>
      <c r="B1786" t="s">
        <v>2429</v>
      </c>
      <c r="C1786" s="3">
        <v>352.09</v>
      </c>
    </row>
    <row r="1787" spans="1:3" x14ac:dyDescent="0.25">
      <c r="A1787" t="s">
        <v>2430</v>
      </c>
      <c r="B1787" t="s">
        <v>2431</v>
      </c>
      <c r="C1787" s="3">
        <v>792.57</v>
      </c>
    </row>
    <row r="1788" spans="1:3" x14ac:dyDescent="0.25">
      <c r="A1788" t="s">
        <v>2432</v>
      </c>
      <c r="B1788" t="s">
        <v>2433</v>
      </c>
      <c r="C1788" s="3">
        <v>792.57</v>
      </c>
    </row>
    <row r="1789" spans="1:3" x14ac:dyDescent="0.25">
      <c r="A1789" t="s">
        <v>2434</v>
      </c>
      <c r="B1789" t="s">
        <v>2435</v>
      </c>
      <c r="C1789" s="3">
        <v>350.7</v>
      </c>
    </row>
    <row r="1790" spans="1:3" x14ac:dyDescent="0.25">
      <c r="A1790" t="s">
        <v>2436</v>
      </c>
      <c r="B1790" t="s">
        <v>2437</v>
      </c>
      <c r="C1790" s="3">
        <v>213.05</v>
      </c>
    </row>
    <row r="1791" spans="1:3" x14ac:dyDescent="0.25">
      <c r="A1791" t="s">
        <v>2438</v>
      </c>
      <c r="B1791" t="s">
        <v>2439</v>
      </c>
      <c r="C1791" s="3">
        <v>350.7</v>
      </c>
    </row>
    <row r="1792" spans="1:3" x14ac:dyDescent="0.25">
      <c r="A1792" t="s">
        <v>2440</v>
      </c>
      <c r="B1792" t="s">
        <v>2441</v>
      </c>
      <c r="C1792" s="3">
        <v>350.7</v>
      </c>
    </row>
    <row r="1793" spans="1:3" x14ac:dyDescent="0.25">
      <c r="A1793" t="s">
        <v>2442</v>
      </c>
      <c r="B1793" t="s">
        <v>2443</v>
      </c>
      <c r="C1793" s="3">
        <v>473.11</v>
      </c>
    </row>
    <row r="1794" spans="1:3" x14ac:dyDescent="0.25">
      <c r="A1794" t="s">
        <v>2444</v>
      </c>
      <c r="B1794" t="s">
        <v>2445</v>
      </c>
      <c r="C1794" s="3">
        <v>267.63</v>
      </c>
    </row>
    <row r="1795" spans="1:3" x14ac:dyDescent="0.25">
      <c r="A1795" t="s">
        <v>2446</v>
      </c>
      <c r="B1795" t="s">
        <v>2447</v>
      </c>
      <c r="C1795" s="3">
        <v>473.11</v>
      </c>
    </row>
    <row r="1796" spans="1:3" x14ac:dyDescent="0.25">
      <c r="A1796" t="s">
        <v>2448</v>
      </c>
      <c r="B1796" t="s">
        <v>2449</v>
      </c>
      <c r="C1796" s="3">
        <v>473.11</v>
      </c>
    </row>
    <row r="1797" spans="1:3" x14ac:dyDescent="0.25">
      <c r="A1797" t="s">
        <v>2450</v>
      </c>
      <c r="B1797" t="s">
        <v>2451</v>
      </c>
      <c r="C1797" s="3">
        <v>506.76</v>
      </c>
    </row>
    <row r="1798" spans="1:3" x14ac:dyDescent="0.25">
      <c r="A1798" t="s">
        <v>2452</v>
      </c>
      <c r="B1798" t="s">
        <v>2453</v>
      </c>
      <c r="C1798" s="3">
        <v>271.36</v>
      </c>
    </row>
    <row r="1799" spans="1:3" x14ac:dyDescent="0.25">
      <c r="A1799" t="s">
        <v>2454</v>
      </c>
      <c r="B1799" t="s">
        <v>2455</v>
      </c>
      <c r="C1799" s="3">
        <v>506.76</v>
      </c>
    </row>
    <row r="1800" spans="1:3" x14ac:dyDescent="0.25">
      <c r="A1800" t="s">
        <v>2456</v>
      </c>
      <c r="B1800" t="s">
        <v>2457</v>
      </c>
      <c r="C1800" s="3">
        <v>506.76</v>
      </c>
    </row>
    <row r="1801" spans="1:3" x14ac:dyDescent="0.25">
      <c r="A1801" t="s">
        <v>2458</v>
      </c>
      <c r="B1801" t="s">
        <v>2459</v>
      </c>
      <c r="C1801" s="3">
        <v>629.16</v>
      </c>
    </row>
    <row r="1802" spans="1:3" x14ac:dyDescent="0.25">
      <c r="A1802" t="s">
        <v>2460</v>
      </c>
      <c r="B1802" t="s">
        <v>2461</v>
      </c>
      <c r="C1802" s="3">
        <v>325.95999999999998</v>
      </c>
    </row>
    <row r="1803" spans="1:3" x14ac:dyDescent="0.25">
      <c r="A1803" t="s">
        <v>2462</v>
      </c>
      <c r="B1803" t="s">
        <v>2463</v>
      </c>
      <c r="C1803" s="3">
        <v>629.16</v>
      </c>
    </row>
    <row r="1804" spans="1:3" x14ac:dyDescent="0.25">
      <c r="A1804" t="s">
        <v>2464</v>
      </c>
      <c r="B1804" t="s">
        <v>2465</v>
      </c>
      <c r="C1804" s="3">
        <v>629.16</v>
      </c>
    </row>
    <row r="1805" spans="1:3" x14ac:dyDescent="0.25">
      <c r="A1805" t="s">
        <v>2466</v>
      </c>
      <c r="B1805" t="s">
        <v>2467</v>
      </c>
      <c r="C1805" s="3">
        <v>311.70999999999998</v>
      </c>
    </row>
    <row r="1806" spans="1:3" x14ac:dyDescent="0.25">
      <c r="A1806" t="s">
        <v>2468</v>
      </c>
      <c r="B1806" t="s">
        <v>2469</v>
      </c>
      <c r="C1806" s="3">
        <v>311.70999999999998</v>
      </c>
    </row>
    <row r="1807" spans="1:3" x14ac:dyDescent="0.25">
      <c r="A1807" t="s">
        <v>2470</v>
      </c>
      <c r="B1807" t="s">
        <v>2471</v>
      </c>
      <c r="C1807" s="3">
        <v>311.70999999999998</v>
      </c>
    </row>
    <row r="1808" spans="1:3" x14ac:dyDescent="0.25">
      <c r="A1808" t="s">
        <v>2472</v>
      </c>
      <c r="B1808" t="s">
        <v>2473</v>
      </c>
      <c r="C1808" s="3">
        <v>311.70999999999998</v>
      </c>
    </row>
    <row r="1809" spans="1:3" x14ac:dyDescent="0.25">
      <c r="A1809" t="s">
        <v>2474</v>
      </c>
      <c r="B1809" t="s">
        <v>2475</v>
      </c>
      <c r="C1809" s="3">
        <v>361.34</v>
      </c>
    </row>
    <row r="1810" spans="1:3" x14ac:dyDescent="0.25">
      <c r="A1810" t="s">
        <v>2476</v>
      </c>
      <c r="B1810" t="s">
        <v>2477</v>
      </c>
      <c r="C1810" s="3">
        <v>361.34</v>
      </c>
    </row>
    <row r="1811" spans="1:3" x14ac:dyDescent="0.25">
      <c r="A1811" t="s">
        <v>2478</v>
      </c>
      <c r="B1811" t="s">
        <v>2479</v>
      </c>
      <c r="C1811" s="3">
        <v>361.34</v>
      </c>
    </row>
    <row r="1812" spans="1:3" x14ac:dyDescent="0.25">
      <c r="A1812" t="s">
        <v>2480</v>
      </c>
      <c r="B1812" t="s">
        <v>2481</v>
      </c>
      <c r="C1812" s="3">
        <v>361.34</v>
      </c>
    </row>
    <row r="1813" spans="1:3" x14ac:dyDescent="0.25">
      <c r="A1813" t="s">
        <v>2482</v>
      </c>
      <c r="B1813" t="s">
        <v>2483</v>
      </c>
      <c r="C1813" s="3">
        <v>670.16</v>
      </c>
    </row>
    <row r="1814" spans="1:3" x14ac:dyDescent="0.25">
      <c r="A1814" t="s">
        <v>2484</v>
      </c>
      <c r="B1814" t="s">
        <v>2485</v>
      </c>
      <c r="C1814" s="3">
        <v>297.51</v>
      </c>
    </row>
    <row r="1815" spans="1:3" x14ac:dyDescent="0.25">
      <c r="A1815" t="s">
        <v>2486</v>
      </c>
      <c r="B1815" t="s">
        <v>2487</v>
      </c>
      <c r="C1815" s="3">
        <v>670.16</v>
      </c>
    </row>
    <row r="1816" spans="1:3" x14ac:dyDescent="0.25">
      <c r="A1816" t="s">
        <v>2488</v>
      </c>
      <c r="B1816" t="s">
        <v>2489</v>
      </c>
      <c r="C1816" s="3">
        <v>670.16</v>
      </c>
    </row>
    <row r="1817" spans="1:3" x14ac:dyDescent="0.25">
      <c r="A1817" t="s">
        <v>2490</v>
      </c>
      <c r="B1817" t="s">
        <v>2491</v>
      </c>
      <c r="C1817" s="3">
        <v>792.57</v>
      </c>
    </row>
    <row r="1818" spans="1:3" x14ac:dyDescent="0.25">
      <c r="A1818" t="s">
        <v>2492</v>
      </c>
      <c r="B1818" t="s">
        <v>2493</v>
      </c>
      <c r="C1818" s="3">
        <v>352.09</v>
      </c>
    </row>
    <row r="1819" spans="1:3" x14ac:dyDescent="0.25">
      <c r="A1819" t="s">
        <v>2494</v>
      </c>
      <c r="B1819" t="s">
        <v>2495</v>
      </c>
      <c r="C1819" s="3">
        <v>792.57</v>
      </c>
    </row>
    <row r="1820" spans="1:3" x14ac:dyDescent="0.25">
      <c r="A1820" t="s">
        <v>2496</v>
      </c>
      <c r="B1820" t="s">
        <v>2497</v>
      </c>
      <c r="C1820" s="3">
        <v>792.57</v>
      </c>
    </row>
    <row r="1821" spans="1:3" x14ac:dyDescent="0.25">
      <c r="A1821" t="s">
        <v>2498</v>
      </c>
      <c r="B1821" t="s">
        <v>2499</v>
      </c>
      <c r="C1821" s="3">
        <v>364.37</v>
      </c>
    </row>
    <row r="1822" spans="1:3" x14ac:dyDescent="0.25">
      <c r="A1822" t="s">
        <v>2500</v>
      </c>
      <c r="B1822" t="s">
        <v>2501</v>
      </c>
      <c r="C1822" s="3">
        <v>235.13</v>
      </c>
    </row>
    <row r="1823" spans="1:3" x14ac:dyDescent="0.25">
      <c r="A1823" t="s">
        <v>2502</v>
      </c>
      <c r="B1823" t="s">
        <v>2503</v>
      </c>
      <c r="C1823" s="3">
        <v>364.37</v>
      </c>
    </row>
    <row r="1824" spans="1:3" x14ac:dyDescent="0.25">
      <c r="A1824" t="s">
        <v>2504</v>
      </c>
      <c r="B1824" t="s">
        <v>2505</v>
      </c>
      <c r="C1824" s="3">
        <v>364.37</v>
      </c>
    </row>
    <row r="1825" spans="1:3" x14ac:dyDescent="0.25">
      <c r="A1825" t="s">
        <v>2506</v>
      </c>
      <c r="B1825" t="s">
        <v>2507</v>
      </c>
      <c r="C1825" s="3">
        <v>655.56</v>
      </c>
    </row>
    <row r="1826" spans="1:3" x14ac:dyDescent="0.25">
      <c r="A1826" t="s">
        <v>2508</v>
      </c>
      <c r="B1826" t="s">
        <v>2509</v>
      </c>
      <c r="C1826" s="3">
        <v>378.39</v>
      </c>
    </row>
    <row r="1827" spans="1:3" x14ac:dyDescent="0.25">
      <c r="A1827" t="s">
        <v>2510</v>
      </c>
      <c r="B1827" t="s">
        <v>2511</v>
      </c>
      <c r="C1827" s="3">
        <v>655.56</v>
      </c>
    </row>
    <row r="1828" spans="1:3" x14ac:dyDescent="0.25">
      <c r="A1828" t="s">
        <v>2512</v>
      </c>
      <c r="B1828" t="s">
        <v>2513</v>
      </c>
      <c r="C1828" s="3">
        <v>655.56</v>
      </c>
    </row>
    <row r="1829" spans="1:3" x14ac:dyDescent="0.25">
      <c r="A1829" t="s">
        <v>2514</v>
      </c>
      <c r="B1829" t="s">
        <v>2515</v>
      </c>
      <c r="C1829" s="3">
        <v>755.21</v>
      </c>
    </row>
    <row r="1830" spans="1:3" x14ac:dyDescent="0.25">
      <c r="A1830" t="s">
        <v>2516</v>
      </c>
      <c r="B1830" t="s">
        <v>2517</v>
      </c>
      <c r="C1830" s="3">
        <v>474.93</v>
      </c>
    </row>
    <row r="1831" spans="1:3" x14ac:dyDescent="0.25">
      <c r="A1831" t="s">
        <v>2518</v>
      </c>
      <c r="B1831" t="s">
        <v>2519</v>
      </c>
      <c r="C1831" s="3">
        <v>755.21</v>
      </c>
    </row>
    <row r="1832" spans="1:3" x14ac:dyDescent="0.25">
      <c r="A1832" t="s">
        <v>2520</v>
      </c>
      <c r="B1832" t="s">
        <v>2521</v>
      </c>
      <c r="C1832" s="3">
        <v>755.21</v>
      </c>
    </row>
    <row r="1833" spans="1:3" x14ac:dyDescent="0.25">
      <c r="A1833" t="s">
        <v>2522</v>
      </c>
      <c r="B1833" t="s">
        <v>2523</v>
      </c>
      <c r="C1833" s="3">
        <v>17.13</v>
      </c>
    </row>
    <row r="1834" spans="1:3" x14ac:dyDescent="0.25">
      <c r="A1834" t="s">
        <v>2524</v>
      </c>
      <c r="B1834" t="s">
        <v>2525</v>
      </c>
      <c r="C1834" s="3">
        <v>561.27</v>
      </c>
    </row>
    <row r="1835" spans="1:3" x14ac:dyDescent="0.25">
      <c r="A1835" t="s">
        <v>2526</v>
      </c>
      <c r="B1835" t="s">
        <v>2527</v>
      </c>
      <c r="C1835" s="3">
        <v>383.66</v>
      </c>
    </row>
    <row r="1836" spans="1:3" x14ac:dyDescent="0.25">
      <c r="A1836" t="s">
        <v>2528</v>
      </c>
      <c r="B1836" t="s">
        <v>2529</v>
      </c>
      <c r="C1836" s="3">
        <v>561.27</v>
      </c>
    </row>
    <row r="1837" spans="1:3" x14ac:dyDescent="0.25">
      <c r="A1837" t="s">
        <v>2530</v>
      </c>
      <c r="B1837" t="s">
        <v>2531</v>
      </c>
      <c r="C1837" s="3">
        <v>561.27</v>
      </c>
    </row>
    <row r="1838" spans="1:3" x14ac:dyDescent="0.25">
      <c r="A1838" t="s">
        <v>2532</v>
      </c>
      <c r="B1838" t="s">
        <v>2533</v>
      </c>
      <c r="C1838" s="3">
        <v>85.41</v>
      </c>
    </row>
    <row r="1839" spans="1:3" x14ac:dyDescent="0.25">
      <c r="A1839" t="s">
        <v>2534</v>
      </c>
      <c r="B1839" t="s">
        <v>2535</v>
      </c>
      <c r="C1839" s="3">
        <v>311.43</v>
      </c>
    </row>
    <row r="1840" spans="1:3" x14ac:dyDescent="0.25">
      <c r="A1840" t="s">
        <v>2536</v>
      </c>
      <c r="B1840" t="s">
        <v>2537</v>
      </c>
      <c r="C1840" s="3">
        <v>193.09</v>
      </c>
    </row>
    <row r="1841" spans="1:3" x14ac:dyDescent="0.25">
      <c r="A1841" t="s">
        <v>2538</v>
      </c>
      <c r="B1841" t="s">
        <v>2539</v>
      </c>
      <c r="C1841" s="3">
        <v>311.43</v>
      </c>
    </row>
    <row r="1842" spans="1:3" x14ac:dyDescent="0.25">
      <c r="A1842" t="s">
        <v>2540</v>
      </c>
      <c r="B1842" t="s">
        <v>2541</v>
      </c>
      <c r="C1842" s="3">
        <v>311.43</v>
      </c>
    </row>
    <row r="1843" spans="1:3" x14ac:dyDescent="0.25">
      <c r="A1843" t="s">
        <v>2542</v>
      </c>
      <c r="B1843" t="s">
        <v>2543</v>
      </c>
      <c r="C1843" s="3">
        <v>107.44</v>
      </c>
    </row>
    <row r="1844" spans="1:3" x14ac:dyDescent="0.25">
      <c r="A1844" t="s">
        <v>2544</v>
      </c>
      <c r="B1844" t="s">
        <v>2545</v>
      </c>
      <c r="C1844" s="3">
        <v>121.46</v>
      </c>
    </row>
    <row r="1845" spans="1:3" x14ac:dyDescent="0.25">
      <c r="A1845" t="s">
        <v>2546</v>
      </c>
      <c r="B1845" t="s">
        <v>2547</v>
      </c>
      <c r="C1845" s="3">
        <v>121.46</v>
      </c>
    </row>
    <row r="1846" spans="1:3" x14ac:dyDescent="0.25">
      <c r="A1846" t="s">
        <v>2548</v>
      </c>
      <c r="B1846" t="s">
        <v>2549</v>
      </c>
      <c r="C1846" s="3">
        <v>121.46</v>
      </c>
    </row>
    <row r="1847" spans="1:3" x14ac:dyDescent="0.25">
      <c r="A1847" t="s">
        <v>2550</v>
      </c>
      <c r="B1847" t="s">
        <v>2551</v>
      </c>
      <c r="C1847" s="3">
        <v>17.13</v>
      </c>
    </row>
    <row r="1848" spans="1:3" x14ac:dyDescent="0.25">
      <c r="A1848" t="s">
        <v>2552</v>
      </c>
      <c r="B1848" t="s">
        <v>2553</v>
      </c>
      <c r="C1848" s="3">
        <v>755.59</v>
      </c>
    </row>
    <row r="1849" spans="1:3" x14ac:dyDescent="0.25">
      <c r="A1849" t="s">
        <v>2554</v>
      </c>
      <c r="B1849" t="s">
        <v>2555</v>
      </c>
      <c r="C1849" s="3">
        <v>604.47</v>
      </c>
    </row>
    <row r="1850" spans="1:3" x14ac:dyDescent="0.25">
      <c r="A1850" t="s">
        <v>2556</v>
      </c>
      <c r="B1850" t="s">
        <v>2557</v>
      </c>
      <c r="C1850" s="3">
        <v>755.59</v>
      </c>
    </row>
    <row r="1851" spans="1:3" x14ac:dyDescent="0.25">
      <c r="A1851" t="s">
        <v>2558</v>
      </c>
      <c r="B1851" t="s">
        <v>2559</v>
      </c>
      <c r="C1851" s="3">
        <v>755.59</v>
      </c>
    </row>
    <row r="1852" spans="1:3" x14ac:dyDescent="0.25">
      <c r="A1852" t="s">
        <v>2560</v>
      </c>
      <c r="B1852" t="s">
        <v>2561</v>
      </c>
      <c r="C1852" s="3">
        <v>462.25</v>
      </c>
    </row>
    <row r="1853" spans="1:3" x14ac:dyDescent="0.25">
      <c r="A1853" t="s">
        <v>2562</v>
      </c>
      <c r="B1853" t="s">
        <v>2563</v>
      </c>
      <c r="C1853" s="3">
        <v>1386.92</v>
      </c>
    </row>
    <row r="1854" spans="1:3" x14ac:dyDescent="0.25">
      <c r="A1854" t="s">
        <v>2564</v>
      </c>
      <c r="B1854" t="s">
        <v>2565</v>
      </c>
      <c r="C1854" s="3">
        <v>50.39</v>
      </c>
    </row>
    <row r="1855" spans="1:3" x14ac:dyDescent="0.25">
      <c r="A1855" t="s">
        <v>2566</v>
      </c>
      <c r="B1855" t="s">
        <v>2567</v>
      </c>
      <c r="C1855" s="3">
        <v>692.93</v>
      </c>
    </row>
    <row r="1856" spans="1:3" x14ac:dyDescent="0.25">
      <c r="A1856" t="s">
        <v>2568</v>
      </c>
      <c r="B1856" t="s">
        <v>2569</v>
      </c>
      <c r="C1856" s="3">
        <v>565.24</v>
      </c>
    </row>
    <row r="1857" spans="1:3" x14ac:dyDescent="0.25">
      <c r="A1857" t="s">
        <v>2570</v>
      </c>
      <c r="B1857" t="s">
        <v>2571</v>
      </c>
      <c r="C1857" s="3">
        <v>692.93</v>
      </c>
    </row>
    <row r="1858" spans="1:3" x14ac:dyDescent="0.25">
      <c r="A1858" t="s">
        <v>2572</v>
      </c>
      <c r="B1858" t="s">
        <v>2573</v>
      </c>
      <c r="C1858" s="3">
        <v>692.93</v>
      </c>
    </row>
    <row r="1859" spans="1:3" x14ac:dyDescent="0.25">
      <c r="A1859" t="s">
        <v>2574</v>
      </c>
      <c r="B1859" t="s">
        <v>2575</v>
      </c>
      <c r="C1859" s="3">
        <v>328.56</v>
      </c>
    </row>
    <row r="1860" spans="1:3" x14ac:dyDescent="0.25">
      <c r="A1860" t="s">
        <v>2576</v>
      </c>
      <c r="B1860" t="s">
        <v>2577</v>
      </c>
      <c r="C1860" s="3">
        <v>987.23</v>
      </c>
    </row>
    <row r="1861" spans="1:3" x14ac:dyDescent="0.25">
      <c r="A1861" t="s">
        <v>2578</v>
      </c>
      <c r="B1861" t="s">
        <v>2579</v>
      </c>
      <c r="C1861" s="3">
        <v>38.93</v>
      </c>
    </row>
    <row r="1862" spans="1:3" x14ac:dyDescent="0.25">
      <c r="A1862" t="s">
        <v>2580</v>
      </c>
      <c r="B1862" t="s">
        <v>2581</v>
      </c>
      <c r="C1862" s="3">
        <v>159.44999999999999</v>
      </c>
    </row>
    <row r="1863" spans="1:3" x14ac:dyDescent="0.25">
      <c r="A1863" t="s">
        <v>2582</v>
      </c>
      <c r="B1863" t="s">
        <v>2583</v>
      </c>
      <c r="C1863" s="3">
        <v>212.38</v>
      </c>
    </row>
    <row r="1864" spans="1:3" x14ac:dyDescent="0.25">
      <c r="A1864" t="s">
        <v>2584</v>
      </c>
      <c r="B1864" t="s">
        <v>2585</v>
      </c>
      <c r="C1864" s="3">
        <v>159.44999999999999</v>
      </c>
    </row>
    <row r="1865" spans="1:3" x14ac:dyDescent="0.25">
      <c r="A1865" t="s">
        <v>2586</v>
      </c>
      <c r="B1865" t="s">
        <v>2587</v>
      </c>
      <c r="C1865" s="3">
        <v>59.64</v>
      </c>
    </row>
    <row r="1866" spans="1:3" x14ac:dyDescent="0.25">
      <c r="A1866" t="s">
        <v>2588</v>
      </c>
      <c r="B1866" t="s">
        <v>2589</v>
      </c>
      <c r="C1866" s="3">
        <v>154.9</v>
      </c>
    </row>
    <row r="1867" spans="1:3" x14ac:dyDescent="0.25">
      <c r="A1867" t="s">
        <v>2590</v>
      </c>
      <c r="B1867" t="s">
        <v>2591</v>
      </c>
      <c r="C1867" s="3">
        <v>226.05</v>
      </c>
    </row>
    <row r="1868" spans="1:3" x14ac:dyDescent="0.25">
      <c r="A1868" t="s">
        <v>2592</v>
      </c>
      <c r="B1868" t="s">
        <v>2593</v>
      </c>
      <c r="C1868" s="3">
        <v>154.9</v>
      </c>
    </row>
    <row r="1869" spans="1:3" x14ac:dyDescent="0.25">
      <c r="A1869" t="s">
        <v>2594</v>
      </c>
      <c r="B1869" t="s">
        <v>2595</v>
      </c>
      <c r="C1869" s="3">
        <v>40.72</v>
      </c>
    </row>
    <row r="1870" spans="1:3" x14ac:dyDescent="0.25">
      <c r="A1870" t="s">
        <v>2596</v>
      </c>
      <c r="B1870" t="s">
        <v>2597</v>
      </c>
      <c r="C1870" s="3">
        <v>311.32</v>
      </c>
    </row>
    <row r="1871" spans="1:3" x14ac:dyDescent="0.25">
      <c r="A1871" t="s">
        <v>2598</v>
      </c>
      <c r="B1871" t="s">
        <v>2599</v>
      </c>
      <c r="C1871" s="3">
        <v>311.32</v>
      </c>
    </row>
    <row r="1872" spans="1:3" x14ac:dyDescent="0.25">
      <c r="A1872" t="s">
        <v>2600</v>
      </c>
      <c r="B1872" t="s">
        <v>2601</v>
      </c>
      <c r="C1872" s="3">
        <v>364.25</v>
      </c>
    </row>
    <row r="1873" spans="1:3" x14ac:dyDescent="0.25">
      <c r="A1873" t="s">
        <v>2602</v>
      </c>
      <c r="B1873" t="s">
        <v>2603</v>
      </c>
      <c r="C1873" s="3">
        <v>299</v>
      </c>
    </row>
    <row r="1874" spans="1:3" x14ac:dyDescent="0.25">
      <c r="A1874" t="s">
        <v>2604</v>
      </c>
      <c r="B1874" t="s">
        <v>2605</v>
      </c>
      <c r="C1874" s="3">
        <v>370.13</v>
      </c>
    </row>
    <row r="1875" spans="1:3" x14ac:dyDescent="0.25">
      <c r="A1875" t="s">
        <v>2606</v>
      </c>
      <c r="B1875" t="s">
        <v>2607</v>
      </c>
      <c r="C1875" s="3">
        <v>299</v>
      </c>
    </row>
    <row r="1876" spans="1:3" x14ac:dyDescent="0.25">
      <c r="A1876" t="s">
        <v>2608</v>
      </c>
      <c r="B1876" t="s">
        <v>2609</v>
      </c>
      <c r="C1876" s="3">
        <v>188.43</v>
      </c>
    </row>
    <row r="1877" spans="1:3" x14ac:dyDescent="0.25">
      <c r="A1877" t="s">
        <v>2610</v>
      </c>
      <c r="B1877" t="s">
        <v>2611</v>
      </c>
      <c r="C1877" s="3">
        <v>238.04</v>
      </c>
    </row>
    <row r="1878" spans="1:3" x14ac:dyDescent="0.25">
      <c r="A1878" t="s">
        <v>2612</v>
      </c>
      <c r="B1878" t="s">
        <v>2613</v>
      </c>
      <c r="C1878" s="3">
        <v>286.51</v>
      </c>
    </row>
    <row r="1879" spans="1:3" x14ac:dyDescent="0.25">
      <c r="A1879" t="s">
        <v>2614</v>
      </c>
      <c r="B1879" t="s">
        <v>2615</v>
      </c>
      <c r="C1879" s="3">
        <v>336.14</v>
      </c>
    </row>
    <row r="1880" spans="1:3" x14ac:dyDescent="0.25">
      <c r="A1880" t="s">
        <v>2616</v>
      </c>
      <c r="B1880" t="s">
        <v>2617</v>
      </c>
      <c r="C1880" s="3">
        <v>388.4</v>
      </c>
    </row>
    <row r="1881" spans="1:3" x14ac:dyDescent="0.25">
      <c r="A1881" t="s">
        <v>2618</v>
      </c>
      <c r="B1881" t="s">
        <v>2619</v>
      </c>
      <c r="C1881" s="3">
        <v>459.53</v>
      </c>
    </row>
    <row r="1882" spans="1:3" x14ac:dyDescent="0.25">
      <c r="A1882" t="s">
        <v>2620</v>
      </c>
      <c r="B1882" t="s">
        <v>2621</v>
      </c>
      <c r="C1882" s="3">
        <v>388.4</v>
      </c>
    </row>
    <row r="1883" spans="1:3" x14ac:dyDescent="0.25">
      <c r="A1883" t="s">
        <v>2622</v>
      </c>
      <c r="B1883" t="s">
        <v>2623</v>
      </c>
      <c r="C1883" s="3">
        <v>431.19</v>
      </c>
    </row>
    <row r="1884" spans="1:3" x14ac:dyDescent="0.25">
      <c r="A1884" t="s">
        <v>2624</v>
      </c>
      <c r="B1884" t="s">
        <v>2625</v>
      </c>
      <c r="C1884" s="3">
        <v>502.32</v>
      </c>
    </row>
    <row r="1885" spans="1:3" x14ac:dyDescent="0.25">
      <c r="A1885" t="s">
        <v>464</v>
      </c>
      <c r="B1885" t="s">
        <v>465</v>
      </c>
      <c r="C1885" s="3">
        <v>775.71</v>
      </c>
    </row>
    <row r="1886" spans="1:3" x14ac:dyDescent="0.25">
      <c r="A1886" t="s">
        <v>790</v>
      </c>
      <c r="B1886" t="s">
        <v>791</v>
      </c>
      <c r="C1886" s="3">
        <v>1823.6</v>
      </c>
    </row>
    <row r="1887" spans="1:3" x14ac:dyDescent="0.25">
      <c r="A1887" t="s">
        <v>1675</v>
      </c>
      <c r="B1887" t="s">
        <v>1676</v>
      </c>
      <c r="C1887" s="3">
        <v>49.99</v>
      </c>
    </row>
    <row r="1888" spans="1:3" x14ac:dyDescent="0.25">
      <c r="A1888" t="s">
        <v>2626</v>
      </c>
      <c r="B1888" t="s">
        <v>2627</v>
      </c>
      <c r="C1888" s="3">
        <v>227.25</v>
      </c>
    </row>
    <row r="1889" spans="1:3" x14ac:dyDescent="0.25">
      <c r="A1889" t="s">
        <v>2628</v>
      </c>
      <c r="B1889" t="s">
        <v>2629</v>
      </c>
      <c r="C1889" s="3">
        <v>392.03</v>
      </c>
    </row>
    <row r="1890" spans="1:3" x14ac:dyDescent="0.25">
      <c r="A1890" t="s">
        <v>2630</v>
      </c>
      <c r="B1890" t="s">
        <v>2631</v>
      </c>
      <c r="C1890" s="3">
        <v>632.67999999999995</v>
      </c>
    </row>
    <row r="1891" spans="1:3" x14ac:dyDescent="0.25">
      <c r="A1891" t="s">
        <v>2632</v>
      </c>
      <c r="B1891" t="s">
        <v>2633</v>
      </c>
      <c r="C1891" s="3">
        <v>632.67999999999995</v>
      </c>
    </row>
    <row r="1892" spans="1:3" x14ac:dyDescent="0.25">
      <c r="A1892" t="s">
        <v>2634</v>
      </c>
      <c r="B1892" t="s">
        <v>2635</v>
      </c>
      <c r="C1892" s="3">
        <v>728.62</v>
      </c>
    </row>
    <row r="1893" spans="1:3" x14ac:dyDescent="0.25">
      <c r="A1893" t="s">
        <v>2636</v>
      </c>
      <c r="B1893" t="s">
        <v>2637</v>
      </c>
      <c r="C1893" s="3">
        <v>632.67999999999995</v>
      </c>
    </row>
    <row r="1894" spans="1:3" x14ac:dyDescent="0.25">
      <c r="A1894" t="s">
        <v>2638</v>
      </c>
      <c r="B1894" t="s">
        <v>2639</v>
      </c>
      <c r="C1894" s="3">
        <v>632.67999999999995</v>
      </c>
    </row>
    <row r="1895" spans="1:3" x14ac:dyDescent="0.25">
      <c r="A1895" t="s">
        <v>2640</v>
      </c>
      <c r="B1895" t="s">
        <v>2641</v>
      </c>
      <c r="C1895" s="3">
        <v>674.54</v>
      </c>
    </row>
    <row r="1896" spans="1:3" x14ac:dyDescent="0.25">
      <c r="A1896" t="s">
        <v>2642</v>
      </c>
      <c r="B1896" t="s">
        <v>2643</v>
      </c>
      <c r="C1896" s="3">
        <v>674.54</v>
      </c>
    </row>
    <row r="1897" spans="1:3" x14ac:dyDescent="0.25">
      <c r="A1897" t="s">
        <v>2644</v>
      </c>
      <c r="B1897" t="s">
        <v>2645</v>
      </c>
      <c r="C1897" s="3">
        <v>770.47</v>
      </c>
    </row>
    <row r="1898" spans="1:3" x14ac:dyDescent="0.25">
      <c r="A1898" t="s">
        <v>2646</v>
      </c>
      <c r="B1898" t="s">
        <v>2647</v>
      </c>
      <c r="C1898" s="3">
        <v>674.54</v>
      </c>
    </row>
    <row r="1899" spans="1:3" x14ac:dyDescent="0.25">
      <c r="A1899" t="s">
        <v>2648</v>
      </c>
      <c r="B1899" t="s">
        <v>2649</v>
      </c>
      <c r="C1899" s="3">
        <v>674.54</v>
      </c>
    </row>
    <row r="1900" spans="1:3" x14ac:dyDescent="0.25">
      <c r="A1900" t="s">
        <v>2650</v>
      </c>
      <c r="B1900" t="s">
        <v>2649</v>
      </c>
      <c r="C1900" s="3">
        <v>674.54</v>
      </c>
    </row>
    <row r="1901" spans="1:3" x14ac:dyDescent="0.25">
      <c r="A1901" t="s">
        <v>2651</v>
      </c>
      <c r="B1901" t="s">
        <v>2652</v>
      </c>
      <c r="C1901" s="3">
        <v>328.18</v>
      </c>
    </row>
    <row r="1902" spans="1:3" x14ac:dyDescent="0.25">
      <c r="A1902" t="s">
        <v>2653</v>
      </c>
      <c r="B1902" t="s">
        <v>2654</v>
      </c>
      <c r="C1902" s="3">
        <v>275.54000000000002</v>
      </c>
    </row>
    <row r="1903" spans="1:3" x14ac:dyDescent="0.25">
      <c r="A1903" t="s">
        <v>2655</v>
      </c>
      <c r="B1903" t="s">
        <v>2656</v>
      </c>
      <c r="C1903" s="3">
        <v>344.42</v>
      </c>
    </row>
    <row r="1904" spans="1:3" x14ac:dyDescent="0.25">
      <c r="A1904" t="s">
        <v>2657</v>
      </c>
      <c r="B1904" t="s">
        <v>2658</v>
      </c>
      <c r="C1904" s="3">
        <v>252.62</v>
      </c>
    </row>
    <row r="1905" spans="1:3" x14ac:dyDescent="0.25">
      <c r="A1905" t="s">
        <v>2659</v>
      </c>
      <c r="B1905" t="s">
        <v>2660</v>
      </c>
      <c r="C1905" s="3">
        <v>132.93</v>
      </c>
    </row>
    <row r="1906" spans="1:3" x14ac:dyDescent="0.25">
      <c r="A1906" t="s">
        <v>2661</v>
      </c>
      <c r="B1906" t="s">
        <v>2662</v>
      </c>
      <c r="C1906" s="3">
        <v>169.32</v>
      </c>
    </row>
    <row r="1907" spans="1:3" x14ac:dyDescent="0.25">
      <c r="A1907" t="s">
        <v>2663</v>
      </c>
      <c r="B1907" t="s">
        <v>2664</v>
      </c>
      <c r="C1907" s="3">
        <v>96.57</v>
      </c>
    </row>
    <row r="1908" spans="1:3" x14ac:dyDescent="0.25">
      <c r="A1908" t="s">
        <v>2665</v>
      </c>
      <c r="B1908" t="s">
        <v>2666</v>
      </c>
      <c r="C1908" s="3">
        <v>154.9</v>
      </c>
    </row>
    <row r="1909" spans="1:3" x14ac:dyDescent="0.25">
      <c r="A1909" t="s">
        <v>2667</v>
      </c>
      <c r="B1909" t="s">
        <v>2668</v>
      </c>
      <c r="C1909" s="3">
        <v>272.92</v>
      </c>
    </row>
    <row r="1910" spans="1:3" x14ac:dyDescent="0.25">
      <c r="A1910" t="s">
        <v>2669</v>
      </c>
      <c r="B1910" t="s">
        <v>2670</v>
      </c>
      <c r="C1910" s="3">
        <v>299</v>
      </c>
    </row>
    <row r="1911" spans="1:3" x14ac:dyDescent="0.25">
      <c r="A1911" t="s">
        <v>2671</v>
      </c>
      <c r="B1911" t="s">
        <v>2672</v>
      </c>
      <c r="C1911" s="3">
        <v>370.13</v>
      </c>
    </row>
    <row r="1912" spans="1:3" x14ac:dyDescent="0.25">
      <c r="A1912" t="s">
        <v>2673</v>
      </c>
      <c r="B1912" t="s">
        <v>2674</v>
      </c>
      <c r="C1912" s="3">
        <v>146.56</v>
      </c>
    </row>
    <row r="1913" spans="1:3" x14ac:dyDescent="0.25">
      <c r="A1913" t="s">
        <v>2675</v>
      </c>
      <c r="B1913" t="s">
        <v>2676</v>
      </c>
      <c r="C1913" s="3">
        <v>233.21</v>
      </c>
    </row>
    <row r="1914" spans="1:3" x14ac:dyDescent="0.25">
      <c r="A1914" t="s">
        <v>2677</v>
      </c>
      <c r="B1914" t="s">
        <v>2678</v>
      </c>
      <c r="C1914" s="3">
        <v>224.2</v>
      </c>
    </row>
    <row r="1915" spans="1:3" x14ac:dyDescent="0.25">
      <c r="A1915" t="s">
        <v>2679</v>
      </c>
      <c r="B1915" t="s">
        <v>2680</v>
      </c>
      <c r="C1915" s="3">
        <v>265.56</v>
      </c>
    </row>
    <row r="1916" spans="1:3" x14ac:dyDescent="0.25">
      <c r="A1916" t="s">
        <v>2681</v>
      </c>
      <c r="B1916" t="s">
        <v>2682</v>
      </c>
      <c r="C1916" s="3">
        <v>99.42</v>
      </c>
    </row>
    <row r="1917" spans="1:3" x14ac:dyDescent="0.25">
      <c r="A1917" t="s">
        <v>2683</v>
      </c>
      <c r="B1917" t="s">
        <v>2684</v>
      </c>
      <c r="C1917" s="3">
        <v>154.9</v>
      </c>
    </row>
    <row r="1918" spans="1:3" x14ac:dyDescent="0.25">
      <c r="A1918" t="s">
        <v>2685</v>
      </c>
      <c r="B1918" t="s">
        <v>2686</v>
      </c>
      <c r="C1918" s="3">
        <v>274.57</v>
      </c>
    </row>
    <row r="1919" spans="1:3" x14ac:dyDescent="0.25">
      <c r="A1919" t="s">
        <v>2687</v>
      </c>
      <c r="B1919" t="s">
        <v>2688</v>
      </c>
      <c r="C1919" s="3">
        <v>299</v>
      </c>
    </row>
    <row r="1920" spans="1:3" x14ac:dyDescent="0.25">
      <c r="A1920" t="s">
        <v>2689</v>
      </c>
      <c r="B1920" t="s">
        <v>2690</v>
      </c>
      <c r="C1920" s="3">
        <v>371.78</v>
      </c>
    </row>
    <row r="1921" spans="1:3" x14ac:dyDescent="0.25">
      <c r="A1921" t="s">
        <v>2691</v>
      </c>
      <c r="B1921" t="s">
        <v>2692</v>
      </c>
      <c r="C1921" s="3">
        <v>388.4</v>
      </c>
    </row>
    <row r="1922" spans="1:3" x14ac:dyDescent="0.25">
      <c r="A1922" t="s">
        <v>2693</v>
      </c>
      <c r="B1922" t="s">
        <v>2694</v>
      </c>
      <c r="C1922" s="3">
        <v>461.18</v>
      </c>
    </row>
    <row r="1923" spans="1:3" x14ac:dyDescent="0.25">
      <c r="A1923" t="s">
        <v>2695</v>
      </c>
      <c r="B1923" t="s">
        <v>2696</v>
      </c>
      <c r="C1923" s="3">
        <v>350.7</v>
      </c>
    </row>
    <row r="1924" spans="1:3" x14ac:dyDescent="0.25">
      <c r="A1924" t="s">
        <v>2697</v>
      </c>
      <c r="B1924" t="s">
        <v>2698</v>
      </c>
      <c r="C1924" s="3">
        <v>350.7</v>
      </c>
    </row>
    <row r="1925" spans="1:3" x14ac:dyDescent="0.25">
      <c r="A1925" t="s">
        <v>2699</v>
      </c>
      <c r="B1925" t="s">
        <v>2700</v>
      </c>
      <c r="C1925" s="3">
        <v>350.7</v>
      </c>
    </row>
    <row r="1926" spans="1:3" x14ac:dyDescent="0.25">
      <c r="A1926" t="s">
        <v>2701</v>
      </c>
      <c r="B1926" t="s">
        <v>2702</v>
      </c>
      <c r="C1926" s="3">
        <v>549.54999999999995</v>
      </c>
    </row>
    <row r="1927" spans="1:3" x14ac:dyDescent="0.25">
      <c r="A1927" t="s">
        <v>2703</v>
      </c>
      <c r="B1927" t="s">
        <v>2704</v>
      </c>
      <c r="C1927" s="3">
        <v>369.46</v>
      </c>
    </row>
    <row r="1928" spans="1:3" x14ac:dyDescent="0.25">
      <c r="A1928" t="s">
        <v>2705</v>
      </c>
      <c r="B1928" t="s">
        <v>2706</v>
      </c>
      <c r="C1928" s="3">
        <v>549.54999999999995</v>
      </c>
    </row>
    <row r="1929" spans="1:3" x14ac:dyDescent="0.25">
      <c r="A1929" t="s">
        <v>2707</v>
      </c>
      <c r="B1929" t="s">
        <v>2708</v>
      </c>
      <c r="C1929" s="3">
        <v>549.54999999999995</v>
      </c>
    </row>
    <row r="1930" spans="1:3" x14ac:dyDescent="0.25">
      <c r="A1930" t="s">
        <v>2709</v>
      </c>
      <c r="B1930" t="s">
        <v>2710</v>
      </c>
      <c r="C1930" s="3">
        <v>373.81</v>
      </c>
    </row>
    <row r="1931" spans="1:3" x14ac:dyDescent="0.25">
      <c r="A1931" t="s">
        <v>2711</v>
      </c>
      <c r="B1931" t="s">
        <v>2712</v>
      </c>
      <c r="C1931" s="3">
        <v>473.06</v>
      </c>
    </row>
    <row r="1932" spans="1:3" x14ac:dyDescent="0.25">
      <c r="A1932" t="s">
        <v>2713</v>
      </c>
      <c r="B1932" t="s">
        <v>2714</v>
      </c>
      <c r="C1932" s="3">
        <v>559.59</v>
      </c>
    </row>
    <row r="1933" spans="1:3" x14ac:dyDescent="0.25">
      <c r="A1933" t="s">
        <v>2715</v>
      </c>
      <c r="B1933" t="s">
        <v>2716</v>
      </c>
      <c r="C1933" s="3">
        <v>559.59</v>
      </c>
    </row>
    <row r="1934" spans="1:3" x14ac:dyDescent="0.25">
      <c r="A1934" t="s">
        <v>2717</v>
      </c>
      <c r="B1934" t="s">
        <v>2718</v>
      </c>
      <c r="C1934" s="3">
        <v>658.84</v>
      </c>
    </row>
    <row r="1935" spans="1:3" x14ac:dyDescent="0.25">
      <c r="A1935" t="s">
        <v>2719</v>
      </c>
      <c r="B1935" t="s">
        <v>2720</v>
      </c>
      <c r="C1935" s="3">
        <v>604.47</v>
      </c>
    </row>
    <row r="1936" spans="1:3" x14ac:dyDescent="0.25">
      <c r="A1936" t="s">
        <v>2721</v>
      </c>
      <c r="B1936" t="s">
        <v>2722</v>
      </c>
      <c r="C1936" s="3">
        <v>604.47</v>
      </c>
    </row>
    <row r="1937" spans="1:3" x14ac:dyDescent="0.25">
      <c r="A1937" t="s">
        <v>2723</v>
      </c>
      <c r="B1937" t="s">
        <v>2724</v>
      </c>
      <c r="C1937" s="3">
        <v>703.72</v>
      </c>
    </row>
    <row r="1938" spans="1:3" x14ac:dyDescent="0.25">
      <c r="A1938" t="s">
        <v>2725</v>
      </c>
      <c r="B1938" t="s">
        <v>2726</v>
      </c>
      <c r="C1938" s="3">
        <v>227.25</v>
      </c>
    </row>
    <row r="1939" spans="1:3" x14ac:dyDescent="0.25">
      <c r="A1939" t="s">
        <v>2727</v>
      </c>
      <c r="B1939" t="s">
        <v>2728</v>
      </c>
      <c r="C1939" s="3">
        <v>392.03</v>
      </c>
    </row>
    <row r="1940" spans="1:3" x14ac:dyDescent="0.25">
      <c r="A1940" t="s">
        <v>2729</v>
      </c>
      <c r="B1940" t="s">
        <v>2730</v>
      </c>
      <c r="C1940" s="3">
        <v>632.67999999999995</v>
      </c>
    </row>
    <row r="1941" spans="1:3" x14ac:dyDescent="0.25">
      <c r="A1941" t="s">
        <v>2731</v>
      </c>
      <c r="B1941" t="s">
        <v>2732</v>
      </c>
      <c r="C1941" s="3">
        <v>632.67999999999995</v>
      </c>
    </row>
    <row r="1942" spans="1:3" x14ac:dyDescent="0.25">
      <c r="A1942" t="s">
        <v>2733</v>
      </c>
      <c r="B1942" t="s">
        <v>2734</v>
      </c>
      <c r="C1942" s="3">
        <v>728.62</v>
      </c>
    </row>
    <row r="1943" spans="1:3" x14ac:dyDescent="0.25">
      <c r="A1943" t="s">
        <v>2735</v>
      </c>
      <c r="B1943" t="s">
        <v>2736</v>
      </c>
      <c r="C1943" s="3">
        <v>674.54</v>
      </c>
    </row>
    <row r="1944" spans="1:3" x14ac:dyDescent="0.25">
      <c r="A1944" t="s">
        <v>2737</v>
      </c>
      <c r="B1944" t="s">
        <v>2738</v>
      </c>
      <c r="C1944" s="3">
        <v>674.54</v>
      </c>
    </row>
    <row r="1945" spans="1:3" x14ac:dyDescent="0.25">
      <c r="A1945" t="s">
        <v>2739</v>
      </c>
      <c r="B1945" t="s">
        <v>2740</v>
      </c>
      <c r="C1945" s="3">
        <v>770.47</v>
      </c>
    </row>
    <row r="1946" spans="1:3" x14ac:dyDescent="0.25">
      <c r="A1946" t="s">
        <v>2741</v>
      </c>
      <c r="B1946" t="s">
        <v>2742</v>
      </c>
      <c r="C1946" s="3">
        <v>256.93</v>
      </c>
    </row>
    <row r="1947" spans="1:3" x14ac:dyDescent="0.25">
      <c r="A1947" t="s">
        <v>2743</v>
      </c>
      <c r="B1947" t="s">
        <v>2744</v>
      </c>
      <c r="C1947" s="3">
        <v>256.93</v>
      </c>
    </row>
    <row r="1948" spans="1:3" x14ac:dyDescent="0.25">
      <c r="A1948" t="s">
        <v>2745</v>
      </c>
      <c r="B1948" t="s">
        <v>2746</v>
      </c>
      <c r="C1948" s="3">
        <v>256.93</v>
      </c>
    </row>
    <row r="1949" spans="1:3" x14ac:dyDescent="0.25">
      <c r="A1949" t="s">
        <v>2747</v>
      </c>
      <c r="B1949" t="s">
        <v>2748</v>
      </c>
      <c r="C1949" s="3">
        <v>353.47</v>
      </c>
    </row>
    <row r="1950" spans="1:3" x14ac:dyDescent="0.25">
      <c r="A1950" t="s">
        <v>2749</v>
      </c>
      <c r="B1950" t="s">
        <v>2750</v>
      </c>
      <c r="C1950" s="3">
        <v>353.47</v>
      </c>
    </row>
    <row r="1951" spans="1:3" x14ac:dyDescent="0.25">
      <c r="A1951" t="s">
        <v>2751</v>
      </c>
      <c r="B1951" t="s">
        <v>2752</v>
      </c>
      <c r="C1951" s="3">
        <v>353.47</v>
      </c>
    </row>
    <row r="1952" spans="1:3" x14ac:dyDescent="0.25">
      <c r="A1952" t="s">
        <v>2753</v>
      </c>
      <c r="B1952" t="s">
        <v>2754</v>
      </c>
      <c r="C1952" s="3">
        <v>230.46</v>
      </c>
    </row>
    <row r="1953" spans="1:3" x14ac:dyDescent="0.25">
      <c r="A1953" t="s">
        <v>2755</v>
      </c>
      <c r="B1953" t="s">
        <v>2756</v>
      </c>
      <c r="C1953" s="3">
        <v>275.61</v>
      </c>
    </row>
    <row r="1954" spans="1:3" x14ac:dyDescent="0.25">
      <c r="A1954" t="s">
        <v>2757</v>
      </c>
      <c r="B1954" t="s">
        <v>2758</v>
      </c>
      <c r="C1954" s="3">
        <v>325.91000000000003</v>
      </c>
    </row>
    <row r="1955" spans="1:3" x14ac:dyDescent="0.25">
      <c r="A1955" t="s">
        <v>2759</v>
      </c>
      <c r="B1955" t="s">
        <v>2760</v>
      </c>
      <c r="C1955" s="3">
        <v>325.91000000000003</v>
      </c>
    </row>
    <row r="1956" spans="1:3" x14ac:dyDescent="0.25">
      <c r="A1956" t="s">
        <v>2761</v>
      </c>
      <c r="B1956" t="s">
        <v>2762</v>
      </c>
      <c r="C1956" s="3">
        <v>325.91000000000003</v>
      </c>
    </row>
    <row r="1957" spans="1:3" x14ac:dyDescent="0.25">
      <c r="A1957" t="s">
        <v>2763</v>
      </c>
      <c r="B1957" t="s">
        <v>2764</v>
      </c>
      <c r="C1957" s="3">
        <v>424.01</v>
      </c>
    </row>
    <row r="1958" spans="1:3" x14ac:dyDescent="0.25">
      <c r="A1958" t="s">
        <v>2765</v>
      </c>
      <c r="B1958" t="s">
        <v>2766</v>
      </c>
      <c r="C1958" s="3">
        <v>424.01</v>
      </c>
    </row>
    <row r="1959" spans="1:3" x14ac:dyDescent="0.25">
      <c r="A1959" t="s">
        <v>2767</v>
      </c>
      <c r="B1959" t="s">
        <v>2768</v>
      </c>
      <c r="C1959" s="3">
        <v>424.01</v>
      </c>
    </row>
    <row r="1960" spans="1:3" x14ac:dyDescent="0.25">
      <c r="A1960" t="s">
        <v>2769</v>
      </c>
      <c r="B1960" t="s">
        <v>2770</v>
      </c>
      <c r="C1960" s="3">
        <v>506.07</v>
      </c>
    </row>
    <row r="1961" spans="1:3" x14ac:dyDescent="0.25">
      <c r="A1961" t="s">
        <v>2771</v>
      </c>
      <c r="B1961" t="s">
        <v>2772</v>
      </c>
      <c r="C1961" s="3">
        <v>305.2</v>
      </c>
    </row>
    <row r="1962" spans="1:3" x14ac:dyDescent="0.25">
      <c r="A1962" t="s">
        <v>2773</v>
      </c>
      <c r="B1962" t="s">
        <v>2774</v>
      </c>
      <c r="C1962" s="3">
        <v>506.07</v>
      </c>
    </row>
    <row r="1963" spans="1:3" x14ac:dyDescent="0.25">
      <c r="A1963" t="s">
        <v>2775</v>
      </c>
      <c r="B1963" t="s">
        <v>2776</v>
      </c>
      <c r="C1963" s="3">
        <v>506.07</v>
      </c>
    </row>
    <row r="1964" spans="1:3" x14ac:dyDescent="0.25">
      <c r="A1964" t="s">
        <v>2777</v>
      </c>
      <c r="B1964" t="s">
        <v>2778</v>
      </c>
      <c r="C1964" s="3">
        <v>605.73</v>
      </c>
    </row>
    <row r="1965" spans="1:3" x14ac:dyDescent="0.25">
      <c r="A1965" t="s">
        <v>2779</v>
      </c>
      <c r="B1965" t="s">
        <v>2780</v>
      </c>
      <c r="C1965" s="3">
        <v>401.74</v>
      </c>
    </row>
    <row r="1966" spans="1:3" x14ac:dyDescent="0.25">
      <c r="A1966" t="s">
        <v>2781</v>
      </c>
      <c r="B1966" t="s">
        <v>2782</v>
      </c>
      <c r="C1966" s="3">
        <v>605.73</v>
      </c>
    </row>
    <row r="1967" spans="1:3" x14ac:dyDescent="0.25">
      <c r="A1967" t="s">
        <v>2783</v>
      </c>
      <c r="B1967" t="s">
        <v>2784</v>
      </c>
      <c r="C1967" s="3">
        <v>605.73</v>
      </c>
    </row>
    <row r="1968" spans="1:3" x14ac:dyDescent="0.25">
      <c r="A1968" t="s">
        <v>2785</v>
      </c>
      <c r="B1968" t="s">
        <v>2786</v>
      </c>
      <c r="C1968" s="3">
        <v>292.74</v>
      </c>
    </row>
    <row r="1969" spans="1:3" x14ac:dyDescent="0.25">
      <c r="A1969" t="s">
        <v>2787</v>
      </c>
      <c r="B1969" t="s">
        <v>2788</v>
      </c>
      <c r="C1969" s="3">
        <v>191.25</v>
      </c>
    </row>
    <row r="1970" spans="1:3" x14ac:dyDescent="0.25">
      <c r="A1970" t="s">
        <v>2789</v>
      </c>
      <c r="B1970" t="s">
        <v>2790</v>
      </c>
      <c r="C1970" s="3">
        <v>180.64</v>
      </c>
    </row>
    <row r="1971" spans="1:3" x14ac:dyDescent="0.25">
      <c r="A1971" t="s">
        <v>2791</v>
      </c>
      <c r="B1971" t="s">
        <v>2792</v>
      </c>
      <c r="C1971" s="3">
        <v>211.52</v>
      </c>
    </row>
    <row r="1972" spans="1:3" x14ac:dyDescent="0.25">
      <c r="A1972" t="s">
        <v>2793</v>
      </c>
      <c r="B1972" t="s">
        <v>2794</v>
      </c>
      <c r="C1972" s="3">
        <v>170.43</v>
      </c>
    </row>
    <row r="1973" spans="1:3" x14ac:dyDescent="0.25">
      <c r="A1973" t="s">
        <v>2795</v>
      </c>
      <c r="B1973" t="s">
        <v>2796</v>
      </c>
      <c r="C1973" s="3">
        <v>238.24</v>
      </c>
    </row>
    <row r="1974" spans="1:3" x14ac:dyDescent="0.25">
      <c r="A1974" t="s">
        <v>2797</v>
      </c>
      <c r="B1974" t="s">
        <v>2798</v>
      </c>
      <c r="C1974" s="3">
        <v>160.38999999999999</v>
      </c>
    </row>
    <row r="1975" spans="1:3" x14ac:dyDescent="0.25">
      <c r="A1975" t="s">
        <v>2799</v>
      </c>
      <c r="B1975" t="s">
        <v>2800</v>
      </c>
      <c r="C1975" s="3">
        <v>238.24</v>
      </c>
    </row>
    <row r="1976" spans="1:3" x14ac:dyDescent="0.25">
      <c r="A1976" t="s">
        <v>2801</v>
      </c>
      <c r="B1976" t="s">
        <v>2802</v>
      </c>
      <c r="C1976" s="3">
        <v>238.24</v>
      </c>
    </row>
    <row r="1977" spans="1:3" x14ac:dyDescent="0.25">
      <c r="A1977" t="s">
        <v>2803</v>
      </c>
      <c r="B1977" t="s">
        <v>2804</v>
      </c>
      <c r="C1977" s="3">
        <v>642.52</v>
      </c>
    </row>
    <row r="1978" spans="1:3" x14ac:dyDescent="0.25">
      <c r="A1978" t="s">
        <v>2805</v>
      </c>
      <c r="B1978" t="s">
        <v>2806</v>
      </c>
      <c r="C1978" s="3">
        <v>252.43</v>
      </c>
    </row>
    <row r="1979" spans="1:3" x14ac:dyDescent="0.25">
      <c r="A1979" t="s">
        <v>2807</v>
      </c>
      <c r="B1979" t="s">
        <v>2808</v>
      </c>
      <c r="C1979" s="3">
        <v>642.52</v>
      </c>
    </row>
    <row r="1980" spans="1:3" x14ac:dyDescent="0.25">
      <c r="A1980" t="s">
        <v>2809</v>
      </c>
      <c r="B1980" t="s">
        <v>2810</v>
      </c>
      <c r="C1980" s="3">
        <v>642.52</v>
      </c>
    </row>
    <row r="1981" spans="1:3" x14ac:dyDescent="0.25">
      <c r="A1981" t="s">
        <v>2811</v>
      </c>
      <c r="B1981" t="s">
        <v>2812</v>
      </c>
      <c r="C1981" s="3">
        <v>692.93</v>
      </c>
    </row>
    <row r="1982" spans="1:3" x14ac:dyDescent="0.25">
      <c r="A1982" t="s">
        <v>2813</v>
      </c>
      <c r="B1982" t="s">
        <v>2814</v>
      </c>
      <c r="C1982" s="3">
        <v>146.37</v>
      </c>
    </row>
    <row r="1983" spans="1:3" x14ac:dyDescent="0.25">
      <c r="A1983" t="s">
        <v>2815</v>
      </c>
      <c r="B1983" t="s">
        <v>2816</v>
      </c>
      <c r="C1983" s="3">
        <v>692.93</v>
      </c>
    </row>
    <row r="1984" spans="1:3" x14ac:dyDescent="0.25">
      <c r="A1984" t="s">
        <v>2817</v>
      </c>
      <c r="B1984" t="s">
        <v>2818</v>
      </c>
      <c r="C1984" s="3">
        <v>692.93</v>
      </c>
    </row>
    <row r="1985" spans="1:3" x14ac:dyDescent="0.25">
      <c r="A1985" s="1"/>
      <c r="B1985" s="1"/>
      <c r="C1985" s="5"/>
    </row>
  </sheetData>
  <sortState ref="A2:C1984">
    <sortCondition ref="A2:A19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Keserovic</dc:creator>
  <cp:lastModifiedBy>Branko Keserovic</cp:lastModifiedBy>
  <dcterms:created xsi:type="dcterms:W3CDTF">2016-04-06T20:01:35Z</dcterms:created>
  <dcterms:modified xsi:type="dcterms:W3CDTF">2016-04-06T20:01:35Z</dcterms:modified>
</cp:coreProperties>
</file>